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2_事業所整備\01_公募\公募要項等\公募要項制定\令和7年度公募要項\ホームページ\R7.4アップロード用\"/>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J19" i="12" l="1"/>
  <c r="AJ20" i="12" s="1"/>
  <c r="AH19" i="12"/>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<sst xmlns="http://schemas.openxmlformats.org/spreadsheetml/2006/main" count="1818" uniqueCount="258">
  <si>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</si>
  <si>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</si>
  <si>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</si>
  <si>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</si>
  <si>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</si>
  <si>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</si>
  <si>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</si>
  <si>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</si>
  <si>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</si>
  <si>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</si>
  <si>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</si>
  <si>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</si>
  <si>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</si>
  <si>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</si>
  <si>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</si>
  <si>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</si>
  <si>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</si>
  <si>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</si>
  <si>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4"/>
  </si>
  <si>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</si>
  <si>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</si>
  <si>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</si>
  <si>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</si>
  <si>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</si>
  <si>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</si>
  <si>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</si>
  <si>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</si>
  <si>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</si>
  <si>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</si>
  <si>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</si>
  <si>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</si>
  <si>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</si>
  <si>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</si>
  <si>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</si>
  <si>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</si>
  <si>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</si>
  <si>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</si>
  <si>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</si>
  <si>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</si>
  <si>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</si>
  <si>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</si>
  <si>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</si>
  <si>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</si>
  <si>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</si>
  <si>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</si>
  <si>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</si>
  <si>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</si>
  <si>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</si>
  <si>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</si>
  <si>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</si>
  <si>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</si>
  <si>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</si>
  <si>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</si>
  <si>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</si>
  <si>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</si>
  <si>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</si>
  <si>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</si>
  <si>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</si>
  <si>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</si>
  <si>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</si>
  <si>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</si>
  <si>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</si>
  <si>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</si>
  <si>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</si>
  <si>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</si>
  <si>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</si>
  <si>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</si>
  <si>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</si>
  <si>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</si>
  <si>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</si>
  <si>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</si>
  <si>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</si>
  <si>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</si>
  <si>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</si>
  <si>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4"/>
  </si>
  <si>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</si>
  <si>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</si>
  <si>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</si>
  <si>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</si>
  <si>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</si>
  <si>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</si>
  <si>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</si>
  <si>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</si>
  <si>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</si>
  <si>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</si>
  <si>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</si>
  <si>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</si>
  <si>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</si>
  <si>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</si>
  <si>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</si>
  <si>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</si>
  <si>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</si>
  <si>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</si>
  <si>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</si>
  <si>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</si>
  <si>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</si>
  <si>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</si>
  <si>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</si>
  <si>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</si>
  <si>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</si>
  <si>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</si>
  <si>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</si>
  <si>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</si>
  <si>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</si>
  <si>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</si>
  <si>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</si>
  <si>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</si>
  <si>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</si>
  <si>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</si>
  <si>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</si>
  <si>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</si>
  <si>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</si>
  <si>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</si>
  <si>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</si>
  <si>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</si>
  <si>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</si>
  <si>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</si>
  <si>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</si>
  <si>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</si>
  <si>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</si>
  <si>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</si>
  <si>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</si>
  <si>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</si>
  <si>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</si>
  <si>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</si>
  <si>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</si>
  <si>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</si>
  <si>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</si>
  <si>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</si>
  <si>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</si>
  <si>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</si>
  <si>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</si>
  <si>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</si>
  <si>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</si>
  <si>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</si>
  <si>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</si>
  <si>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</si>
  <si>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</si>
  <si>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</si>
  <si>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</si>
  <si>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</si>
  <si>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</si>
  <si>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</si>
  <si>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</si>
  <si>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</si>
  <si>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</si>
  <si>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</si>
  <si>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</si>
  <si>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</si>
  <si>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</si>
  <si>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</si>
  <si>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</si>
  <si>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</si>
  <si>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</si>
  <si>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</si>
  <si>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</si>
  <si>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</si>
  <si>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</si>
  <si>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</si>
  <si>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</si>
  <si>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</si>
  <si>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</si>
  <si>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</si>
  <si>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</si>
  <si>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</si>
  <si>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</si>
  <si>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</si>
  <si>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</si>
  <si>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</si>
  <si>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</si>
  <si>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</si>
  <si>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</si>
  <si>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</si>
  <si>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</si>
  <si>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</si>
  <si>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</si>
  <si>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</si>
  <si>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</si>
  <si>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</si>
  <si>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</si>
  <si>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</si>
  <si>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</si>
  <si>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</si>
  <si>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</si>
  <si>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</si>
  <si>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</si>
  <si>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</si>
  <si>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</si>
  <si>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</si>
  <si>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</si>
  <si>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</si>
  <si>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</si>
  <si>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</si>
  <si>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</si>
  <si>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</si>
  <si>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</si>
  <si>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</si>
  <si>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</si>
  <si>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</si>
  <si>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</si>
  <si>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</si>
  <si>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</si>
  <si>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</si>
  <si>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</si>
  <si>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</si>
  <si>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</si>
  <si>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</si>
  <si>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</si>
  <si>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</si>
  <si>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</si>
  <si>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</si>
  <si>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</si>
  <si>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</si>
  <si>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</si>
  <si>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</si>
  <si>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</si>
  <si>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</si>
  <si>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</si>
  <si>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</si>
  <si>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</si>
  <si>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</si>
  <si>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</si>
  <si>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</si>
  <si>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</si>
  <si>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</si>
  <si>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</si>
  <si>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</si>
  <si>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</si>
  <si>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</si>
  <si>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</si>
  <si>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</si>
  <si>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</si>
  <si>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</si>
  <si>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</si>
  <si>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</si>
  <si>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</si>
  <si>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</si>
  <si>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</si>
  <si>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</si>
  <si>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</si>
  <si>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</si>
  <si>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</si>
  <si>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</si>
  <si>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</si>
  <si>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</si>
  <si>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</si>
  <si>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</si>
  <si>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</si>
  <si>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</si>
  <si>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</si>
  <si>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</si>
  <si>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</si>
  <si>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（第１２号様式）</t>
    <rPh sb="1" eb="2">
      <t>ダイ</t>
    </rPh>
    <rPh sb="4" eb="5">
      <t>ゴウ</t>
    </rPh>
    <rPh sb="5" eb="7">
      <t>ヨウシキ</t>
    </rPh>
    <phoneticPr fontId="3"/>
  </si>
  <si>
    <t>（第１２号様式）</t>
    <rPh sb="1" eb="2">
      <t>ダイ</t>
    </rPh>
    <rPh sb="4" eb="7">
      <t>ゴウヨウシキ</t>
    </rPh>
    <phoneticPr fontId="3"/>
  </si>
  <si>
    <r>
      <t xml:space="preserve">(12)
</t>
    </r>
    <r>
      <rPr>
        <sz val="11"/>
        <rFont val="BIZ UDゴシック"/>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</si>
  <si>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BIZ UDゴシック"/>
        <family val="3"/>
        <charset val="128"/>
      </rPr>
      <t>No</t>
    </r>
    <r>
      <rPr>
        <sz val="14"/>
        <rFont val="BIZ UDゴシック"/>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</si>
  <si>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BIZ UDゴシック"/>
        <family val="3"/>
        <charset val="128"/>
      </rPr>
      <t>No</t>
    </r>
    <r>
      <rPr>
        <sz val="14"/>
        <rFont val="BIZ UDゴシック"/>
        <family val="3"/>
        <charset val="128"/>
      </rPr>
      <t>を記載）</t>
    </r>
    <rPh sb="5" eb="7">
      <t>シュクチョク</t>
    </rPh>
    <rPh sb="10" eb="12">
      <t>ジョウキ</t>
    </rPh>
    <rPh sb="16" eb="18">
      <t>ガイトウ</t>
    </rPh>
    <rPh sb="18" eb="19">
      <t>シャ</t>
    </rPh>
    <rPh sb="23" eb="25">
      <t>キサイ</t>
    </rPh>
    <phoneticPr fontId="2"/>
  </si>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</sst>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b/>
      <sz val="16"/>
      <name val="ＭＳ Ｐゴシック"/>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sz val="16"/>
      <name val="BIZ UDゴシック"/>
      <family val="3"/>
      <charset val="128"/>
    </font>
    <font>
      <b/>
      <sz val="16"/>
      <name val="BIZ UDゴシック"/>
      <family val="3"/>
      <charset val="128"/>
    </font>
    <font>
      <sz val="14"/>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14"/>
      <color rgb="FFFF0000"/>
      <name val="BIZ UDゴシック"/>
      <family val="3"/>
      <charset val="128"/>
    </font>
    <font>
      <b/>
      <sz val="16"/>
      <color rgb="FFFF0000"/>
      <name val="BIZ UDゴシック"/>
      <family val="3"/>
      <charset val="128"/>
    </font>
    <font>
      <sz val="16"/>
      <color theme="1"/>
      <name val="BIZ UDゴシック"/>
      <family val="3"/>
      <charset val="128"/>
    </font>
    <font>
      <sz val="16"/>
      <color rgb="FFFF0000"/>
      <name val="BIZ UDゴシック"/>
      <family val="3"/>
      <charset val="128"/>
    </font>
    <font>
      <sz val="14"/>
      <color theme="1"/>
      <name val="BIZ UDゴシック"/>
      <family val="3"/>
      <charset val="128"/>
    </font>
    <font>
      <sz val="11"/>
      <color theme="1"/>
      <name val="BIZ UDゴシック"/>
      <family val="3"/>
      <charset val="128"/>
    </font>
    <font>
      <b/>
      <sz val="14"/>
      <name val="BIZ UDゴシック"/>
      <family val="3"/>
      <charset val="128"/>
    </font>
    <font>
      <b/>
      <sz val="12"/>
      <color rgb="FFFF0000"/>
      <name val="BIZ UDゴシック"/>
      <family val="3"/>
      <charset val="128"/>
    </font>
    <font>
      <u/>
      <sz val="12"/>
      <name val="BIZ UDゴシック"/>
      <family val="3"/>
      <charset val="128"/>
    </font>
    <font>
      <b/>
      <sz val="12"/>
      <name val="BIZ UD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06">
    <xf numFmtId="0" fontId="0" fillId="0" borderId="0" xfId="0">
      <alignment vertical="center"/>
    </xf>
    <xf numFmtId="0" fontId="6" fillId="3" borderId="0" xfId="0" applyFont="1" applyFill="1" applyAlignment="1" applyProtection="1">
      <alignment horizontal="left" vertical="center"/>
    </xf>
    <xf numFmtId="0" fontId="7" fillId="3" borderId="0" xfId="0" applyFont="1" applyFill="1" applyAlignment="1" applyProtection="1">
      <alignment horizontal="center" vertical="center"/>
    </xf>
    <xf numFmtId="0" fontId="7" fillId="3" borderId="0" xfId="0" applyFont="1" applyFill="1" applyProtection="1">
      <alignment vertical="center"/>
    </xf>
    <xf numFmtId="0" fontId="7" fillId="3" borderId="0" xfId="0" applyFont="1" applyFill="1" applyAlignment="1" applyProtection="1">
      <alignment horizontal="left" vertical="center"/>
    </xf>
    <xf numFmtId="0" fontId="8" fillId="3" borderId="0" xfId="0" applyFont="1" applyFill="1">
      <alignment vertical="center"/>
    </xf>
    <xf numFmtId="0" fontId="7" fillId="3" borderId="0" xfId="0" applyFont="1" applyFill="1">
      <alignment vertical="center"/>
    </xf>
    <xf numFmtId="0" fontId="8" fillId="3" borderId="0" xfId="0" applyFont="1" applyFill="1" applyAlignment="1">
      <alignment horizontal="left" vertical="center"/>
    </xf>
    <xf numFmtId="0" fontId="7" fillId="3" borderId="0" xfId="0" applyFont="1" applyFill="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20" fontId="7" fillId="6" borderId="8" xfId="0" applyNumberFormat="1" applyFont="1" applyFill="1" applyBorder="1" applyAlignment="1" applyProtection="1">
      <alignment horizontal="center" vertical="center"/>
      <protection locked="0"/>
    </xf>
    <xf numFmtId="0" fontId="7" fillId="3" borderId="0" xfId="0" applyFont="1" applyFill="1" applyAlignment="1" applyProtection="1">
      <alignment horizontal="right" vertical="center"/>
      <protection locked="0"/>
    </xf>
    <xf numFmtId="0" fontId="7" fillId="3" borderId="0" xfId="0" applyFont="1" applyFill="1" applyProtection="1">
      <alignment vertical="center"/>
      <protection locked="0"/>
    </xf>
    <xf numFmtId="20" fontId="7" fillId="3" borderId="8" xfId="0" applyNumberFormat="1" applyFont="1" applyFill="1" applyBorder="1" applyAlignment="1" applyProtection="1">
      <alignment horizontal="center" vertical="center"/>
    </xf>
    <xf numFmtId="0" fontId="7" fillId="3" borderId="0" xfId="0" applyFont="1" applyFill="1" applyAlignment="1" applyProtection="1">
      <alignment horizontal="right" vertical="center"/>
    </xf>
    <xf numFmtId="0" fontId="7" fillId="3" borderId="8" xfId="0" applyNumberFormat="1" applyFont="1" applyFill="1" applyBorder="1" applyAlignment="1" applyProtection="1">
      <alignment horizontal="center" vertical="center"/>
    </xf>
    <xf numFmtId="177" fontId="7" fillId="3" borderId="8" xfId="0" applyNumberFormat="1" applyFont="1" applyFill="1" applyBorder="1" applyAlignment="1" applyProtection="1">
      <alignment horizontal="center" vertical="center"/>
    </xf>
    <xf numFmtId="20" fontId="7" fillId="3" borderId="8"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6" borderId="8" xfId="0" applyNumberFormat="1" applyFont="1" applyFill="1" applyBorder="1" applyAlignment="1" applyProtection="1">
      <alignment horizontal="center" vertical="center"/>
      <protection locked="0"/>
    </xf>
    <xf numFmtId="0" fontId="9" fillId="6" borderId="21" xfId="0"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shrinkToFit="1"/>
    </xf>
    <xf numFmtId="0" fontId="10" fillId="3" borderId="21" xfId="0" applyFont="1" applyFill="1" applyBorder="1" applyAlignment="1" applyProtection="1">
      <alignment horizontal="center" vertical="center"/>
    </xf>
    <xf numFmtId="0" fontId="7" fillId="6" borderId="8" xfId="0" applyFont="1" applyFill="1" applyBorder="1" applyAlignment="1" applyProtection="1">
      <alignment horizontal="left" vertical="center"/>
      <protection locked="0"/>
    </xf>
    <xf numFmtId="0" fontId="7" fillId="6" borderId="0" xfId="0" applyFont="1" applyFill="1" applyBorder="1" applyAlignment="1" applyProtection="1">
      <alignment horizontal="center" vertical="center"/>
      <protection locked="0"/>
    </xf>
    <xf numFmtId="0" fontId="9" fillId="6" borderId="45" xfId="0" applyFont="1" applyFill="1" applyBorder="1" applyAlignment="1" applyProtection="1">
      <alignment horizontal="center" vertical="center"/>
      <protection locked="0"/>
    </xf>
    <xf numFmtId="0" fontId="9" fillId="6" borderId="41" xfId="0" applyFont="1" applyFill="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12" fillId="3" borderId="0" xfId="0" applyFont="1" applyFill="1" applyAlignment="1">
      <alignment vertical="center"/>
    </xf>
    <xf numFmtId="0" fontId="12" fillId="3" borderId="0" xfId="0" applyFont="1" applyFill="1">
      <alignment vertical="center"/>
    </xf>
    <xf numFmtId="0" fontId="12" fillId="3" borderId="0" xfId="0" applyFont="1" applyFill="1" applyAlignment="1">
      <alignment horizontal="center" vertical="center"/>
    </xf>
    <xf numFmtId="0" fontId="11" fillId="3" borderId="0" xfId="0" quotePrefix="1" applyFont="1" applyFill="1" applyBorder="1" applyAlignme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0" xfId="0" applyFont="1" applyBorder="1" applyAlignment="1" applyProtection="1">
      <alignment horizontal="left" vertical="center"/>
    </xf>
    <xf numFmtId="0" fontId="11" fillId="0" borderId="0" xfId="0" applyFont="1" applyBorder="1" applyAlignment="1" applyProtection="1">
      <alignment vertical="center"/>
    </xf>
    <xf numFmtId="20" fontId="11" fillId="3" borderId="0" xfId="0" applyNumberFormat="1" applyFont="1" applyFill="1" applyBorder="1" applyAlignment="1" applyProtection="1">
      <alignment vertical="center"/>
    </xf>
    <xf numFmtId="0" fontId="11" fillId="3" borderId="0" xfId="0" applyFont="1" applyFill="1" applyBorder="1" applyAlignment="1" applyProtection="1">
      <alignment horizontal="center" vertical="center"/>
    </xf>
    <xf numFmtId="0" fontId="12" fillId="0" borderId="0" xfId="0" applyFont="1" applyProtection="1">
      <alignment vertical="center"/>
    </xf>
    <xf numFmtId="0" fontId="11" fillId="0" borderId="0" xfId="0" applyFont="1" applyProtection="1">
      <alignment vertical="center"/>
    </xf>
    <xf numFmtId="0" fontId="11" fillId="3" borderId="0" xfId="0" applyFont="1" applyFill="1" applyBorder="1" applyAlignment="1" applyProtection="1">
      <alignment vertical="center"/>
      <protection locked="0"/>
    </xf>
    <xf numFmtId="0" fontId="13" fillId="0" borderId="0" xfId="0" applyFont="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right" vertical="center"/>
    </xf>
    <xf numFmtId="0" fontId="11" fillId="3" borderId="0" xfId="0" applyFont="1" applyFill="1" applyBorder="1" applyAlignment="1" applyProtection="1">
      <alignment horizontal="left" vertical="center"/>
    </xf>
    <xf numFmtId="20" fontId="11" fillId="0" borderId="0" xfId="0" applyNumberFormat="1" applyFont="1" applyBorder="1" applyAlignment="1" applyProtection="1">
      <alignment vertical="center"/>
    </xf>
    <xf numFmtId="0" fontId="11" fillId="0" borderId="0" xfId="0" applyFont="1" applyBorder="1" applyAlignment="1" applyProtection="1">
      <alignment horizontal="right" vertical="center"/>
    </xf>
    <xf numFmtId="176" fontId="11" fillId="0" borderId="0" xfId="0" applyNumberFormat="1" applyFont="1" applyBorder="1" applyAlignment="1" applyProtection="1">
      <alignment vertical="center"/>
    </xf>
    <xf numFmtId="0" fontId="11" fillId="3" borderId="0" xfId="0" applyFont="1" applyFill="1" applyBorder="1" applyAlignment="1" applyProtection="1">
      <alignment vertical="center"/>
    </xf>
    <xf numFmtId="0" fontId="13" fillId="0" borderId="0" xfId="0" applyFont="1" applyBorder="1" applyAlignment="1" applyProtection="1">
      <alignment horizontal="left" vertical="center"/>
    </xf>
    <xf numFmtId="0" fontId="11" fillId="3" borderId="0" xfId="0" applyFont="1" applyFill="1" applyBorder="1" applyProtection="1">
      <alignment vertical="center"/>
    </xf>
    <xf numFmtId="0" fontId="11" fillId="0" borderId="0" xfId="0" applyFont="1" applyBorder="1" applyProtection="1">
      <alignment vertical="center"/>
    </xf>
    <xf numFmtId="0" fontId="11" fillId="0" borderId="0" xfId="0" applyFont="1" applyAlignment="1" applyProtection="1">
      <alignment horizontal="center" vertical="center"/>
    </xf>
    <xf numFmtId="0" fontId="12" fillId="0" borderId="0" xfId="0" applyFont="1" applyBorder="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2" fillId="0" borderId="0" xfId="0" applyFont="1" applyBorder="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1" fillId="0" borderId="31" xfId="0" applyFont="1" applyBorder="1" applyAlignment="1">
      <alignment horizontal="center" vertical="center" wrapText="1"/>
    </xf>
    <xf numFmtId="0" fontId="14" fillId="0" borderId="31" xfId="0" applyFont="1" applyBorder="1" applyAlignment="1">
      <alignment horizontal="center" vertical="center" wrapText="1"/>
    </xf>
    <xf numFmtId="0" fontId="11" fillId="0" borderId="92" xfId="0" applyFont="1" applyBorder="1" applyAlignment="1">
      <alignment vertical="center"/>
    </xf>
    <xf numFmtId="0" fontId="11" fillId="0" borderId="93" xfId="0" applyFont="1" applyBorder="1" applyAlignment="1">
      <alignment vertical="center"/>
    </xf>
    <xf numFmtId="0" fontId="11" fillId="0" borderId="93" xfId="0" quotePrefix="1" applyFont="1" applyBorder="1" applyAlignment="1">
      <alignment vertical="center"/>
    </xf>
    <xf numFmtId="0" fontId="11" fillId="3" borderId="93" xfId="0" applyFont="1" applyFill="1" applyBorder="1" applyAlignment="1">
      <alignment vertical="center"/>
    </xf>
    <xf numFmtId="0" fontId="11" fillId="5" borderId="93" xfId="0" applyFont="1" applyFill="1" applyBorder="1" applyAlignment="1">
      <alignment vertical="center"/>
    </xf>
    <xf numFmtId="0" fontId="11" fillId="0" borderId="94" xfId="0" applyFont="1" applyBorder="1" applyAlignment="1">
      <alignment vertical="center"/>
    </xf>
    <xf numFmtId="0" fontId="11" fillId="0" borderId="30"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1" fillId="0" borderId="29" xfId="0" applyFont="1" applyBorder="1" applyAlignment="1">
      <alignment horizontal="center" vertical="center" wrapText="1"/>
    </xf>
    <xf numFmtId="0" fontId="14" fillId="0" borderId="29" xfId="0" applyFont="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1" fillId="0" borderId="68" xfId="0" applyFont="1" applyBorder="1" applyAlignment="1">
      <alignment vertical="center"/>
    </xf>
    <xf numFmtId="0" fontId="11" fillId="2" borderId="31"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wrapText="1"/>
      <protection locked="0"/>
    </xf>
    <xf numFmtId="0" fontId="15" fillId="0" borderId="1" xfId="0" applyFont="1" applyBorder="1" applyAlignment="1">
      <alignment vertical="center"/>
    </xf>
    <xf numFmtId="0" fontId="15" fillId="0" borderId="2"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178" fontId="11" fillId="2" borderId="30" xfId="0" applyNumberFormat="1" applyFont="1" applyFill="1" applyBorder="1" applyAlignment="1" applyProtection="1">
      <alignment horizontal="center" vertical="center" shrinkToFit="1"/>
      <protection locked="0"/>
    </xf>
    <xf numFmtId="178" fontId="11" fillId="2" borderId="53" xfId="0" applyNumberFormat="1" applyFont="1" applyFill="1" applyBorder="1" applyAlignment="1" applyProtection="1">
      <alignment horizontal="center" vertical="center" shrinkToFit="1"/>
      <protection locked="0"/>
    </xf>
    <xf numFmtId="178" fontId="11" fillId="2" borderId="54" xfId="0" applyNumberFormat="1" applyFont="1" applyFill="1" applyBorder="1" applyAlignment="1" applyProtection="1">
      <alignment horizontal="center" vertical="center" shrinkToFit="1"/>
      <protection locked="0"/>
    </xf>
    <xf numFmtId="0" fontId="11" fillId="0" borderId="6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wrapText="1"/>
      <protection locked="0"/>
    </xf>
    <xf numFmtId="0" fontId="15" fillId="0" borderId="55" xfId="0" applyFont="1" applyBorder="1" applyAlignment="1">
      <alignment vertical="center"/>
    </xf>
    <xf numFmtId="0" fontId="15" fillId="0" borderId="57" xfId="0" applyFont="1" applyBorder="1" applyAlignment="1">
      <alignment vertical="center"/>
    </xf>
    <xf numFmtId="0" fontId="16" fillId="0" borderId="57" xfId="0" applyFont="1" applyBorder="1" applyAlignment="1">
      <alignment vertical="center"/>
    </xf>
    <xf numFmtId="0" fontId="16" fillId="0" borderId="83" xfId="0" applyFont="1" applyBorder="1" applyAlignment="1">
      <alignment vertical="center"/>
    </xf>
    <xf numFmtId="178" fontId="11" fillId="0" borderId="56" xfId="0" applyNumberFormat="1" applyFont="1" applyBorder="1" applyAlignment="1">
      <alignment horizontal="center" vertical="center" shrinkToFit="1"/>
    </xf>
    <xf numFmtId="178" fontId="11" fillId="0" borderId="90" xfId="0" applyNumberFormat="1" applyFont="1" applyBorder="1" applyAlignment="1">
      <alignment horizontal="center" vertical="center" shrinkToFit="1"/>
    </xf>
    <xf numFmtId="178" fontId="11" fillId="0" borderId="52" xfId="0" applyNumberFormat="1" applyFont="1" applyBorder="1" applyAlignment="1">
      <alignment horizontal="center" vertical="center" shrinkToFit="1"/>
    </xf>
    <xf numFmtId="0" fontId="11" fillId="0" borderId="74" xfId="0" applyFont="1" applyBorder="1" applyAlignment="1">
      <alignment horizontal="center" vertical="center"/>
    </xf>
    <xf numFmtId="0" fontId="11" fillId="2" borderId="22"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wrapText="1"/>
      <protection locked="0"/>
    </xf>
    <xf numFmtId="0" fontId="15" fillId="0" borderId="47" xfId="0" applyFont="1" applyBorder="1" applyAlignment="1">
      <alignment vertical="center"/>
    </xf>
    <xf numFmtId="0" fontId="15" fillId="0" borderId="27" xfId="0" applyFont="1" applyBorder="1" applyAlignment="1">
      <alignment vertical="center"/>
    </xf>
    <xf numFmtId="0" fontId="16" fillId="0" borderId="46" xfId="0" applyFont="1" applyBorder="1" applyAlignment="1">
      <alignment vertical="center"/>
    </xf>
    <xf numFmtId="0" fontId="16" fillId="0" borderId="84" xfId="0" applyFont="1" applyBorder="1" applyAlignment="1">
      <alignment horizontal="center" vertical="center"/>
    </xf>
    <xf numFmtId="178" fontId="11" fillId="0" borderId="59" xfId="0" applyNumberFormat="1" applyFont="1" applyBorder="1" applyAlignment="1">
      <alignment horizontal="center" vertical="center" shrinkToFit="1"/>
    </xf>
    <xf numFmtId="178" fontId="11" fillId="0" borderId="51" xfId="0" applyNumberFormat="1" applyFont="1" applyBorder="1" applyAlignment="1">
      <alignment horizontal="center" vertical="center" shrinkToFit="1"/>
    </xf>
    <xf numFmtId="178" fontId="11" fillId="0" borderId="58" xfId="0" applyNumberFormat="1" applyFont="1" applyBorder="1" applyAlignment="1">
      <alignment horizontal="center" vertical="center" shrinkToFit="1"/>
    </xf>
    <xf numFmtId="0" fontId="11" fillId="0" borderId="75" xfId="0" applyFont="1" applyBorder="1" applyAlignment="1">
      <alignment vertical="center"/>
    </xf>
    <xf numFmtId="0" fontId="11" fillId="2" borderId="43"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wrapText="1"/>
      <protection locked="0"/>
    </xf>
    <xf numFmtId="0" fontId="15" fillId="0" borderId="32" xfId="0" applyFont="1" applyBorder="1" applyAlignment="1">
      <alignment vertical="center"/>
    </xf>
    <xf numFmtId="0" fontId="15" fillId="0" borderId="33" xfId="0" applyFont="1" applyBorder="1" applyAlignment="1">
      <alignment vertical="center"/>
    </xf>
    <xf numFmtId="0" fontId="16" fillId="0" borderId="33" xfId="0" applyFont="1" applyBorder="1" applyAlignment="1">
      <alignment vertical="center"/>
    </xf>
    <xf numFmtId="0" fontId="16" fillId="0" borderId="48" xfId="0" applyFont="1" applyBorder="1" applyAlignment="1">
      <alignment vertical="center"/>
    </xf>
    <xf numFmtId="178" fontId="11" fillId="2" borderId="88" xfId="0" applyNumberFormat="1" applyFont="1" applyFill="1" applyBorder="1" applyAlignment="1" applyProtection="1">
      <alignment horizontal="center" vertical="center" shrinkToFit="1"/>
      <protection locked="0"/>
    </xf>
    <xf numFmtId="178" fontId="11" fillId="2" borderId="91" xfId="0" applyNumberFormat="1" applyFont="1" applyFill="1" applyBorder="1" applyAlignment="1" applyProtection="1">
      <alignment horizontal="center" vertical="center" shrinkToFit="1"/>
      <protection locked="0"/>
    </xf>
    <xf numFmtId="178" fontId="11" fillId="2" borderId="89" xfId="0" applyNumberFormat="1" applyFont="1" applyFill="1" applyBorder="1" applyAlignment="1" applyProtection="1">
      <alignment horizontal="center" vertical="center" shrinkToFit="1"/>
      <protection locked="0"/>
    </xf>
    <xf numFmtId="0" fontId="15" fillId="0" borderId="0"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horizontal="center" vertical="center"/>
    </xf>
    <xf numFmtId="0" fontId="15" fillId="0" borderId="46" xfId="0" applyFont="1" applyBorder="1" applyAlignment="1">
      <alignment vertical="center"/>
    </xf>
    <xf numFmtId="0" fontId="16" fillId="0" borderId="27" xfId="0" applyFont="1" applyBorder="1" applyAlignment="1">
      <alignment vertical="center"/>
    </xf>
    <xf numFmtId="0" fontId="16" fillId="0" borderId="39" xfId="0" applyFont="1" applyBorder="1" applyAlignment="1">
      <alignment horizontal="center" vertical="center"/>
    </xf>
    <xf numFmtId="0" fontId="16" fillId="0" borderId="6" xfId="0" applyFont="1" applyBorder="1" applyAlignment="1">
      <alignment vertical="center"/>
    </xf>
    <xf numFmtId="0" fontId="15" fillId="0" borderId="60" xfId="0" applyFont="1" applyBorder="1" applyAlignment="1">
      <alignment vertical="center"/>
    </xf>
    <xf numFmtId="0" fontId="15" fillId="0" borderId="64" xfId="0" applyFont="1" applyBorder="1" applyAlignment="1">
      <alignment vertical="center"/>
    </xf>
    <xf numFmtId="0" fontId="16" fillId="0" borderId="64" xfId="0" applyFont="1" applyBorder="1" applyAlignment="1">
      <alignment vertical="center"/>
    </xf>
    <xf numFmtId="0" fontId="16" fillId="0" borderId="85" xfId="0" applyFont="1" applyBorder="1" applyAlignment="1">
      <alignment horizontal="center" vertical="center"/>
    </xf>
    <xf numFmtId="0" fontId="15" fillId="0" borderId="40" xfId="0" applyFont="1" applyBorder="1" applyAlignment="1">
      <alignment vertical="center"/>
    </xf>
    <xf numFmtId="0" fontId="15" fillId="0" borderId="65" xfId="0" applyFont="1" applyBorder="1" applyAlignment="1">
      <alignment vertical="center"/>
    </xf>
    <xf numFmtId="0" fontId="16" fillId="0" borderId="65" xfId="0" applyFont="1" applyBorder="1" applyAlignment="1">
      <alignment vertical="center"/>
    </xf>
    <xf numFmtId="0" fontId="16" fillId="0" borderId="86" xfId="0" applyFont="1" applyBorder="1" applyAlignment="1">
      <alignment vertical="center"/>
    </xf>
    <xf numFmtId="0" fontId="15" fillId="0" borderId="23" xfId="0" applyFont="1" applyBorder="1" applyAlignment="1">
      <alignment vertical="center"/>
    </xf>
    <xf numFmtId="178" fontId="13" fillId="6" borderId="87" xfId="0" applyNumberFormat="1" applyFont="1" applyFill="1" applyBorder="1" applyAlignment="1" applyProtection="1">
      <alignment horizontal="center" vertical="center" shrinkToFit="1"/>
      <protection locked="0"/>
    </xf>
    <xf numFmtId="178" fontId="13" fillId="6" borderId="77" xfId="0" applyNumberFormat="1" applyFont="1" applyFill="1" applyBorder="1" applyAlignment="1" applyProtection="1">
      <alignment horizontal="center" vertical="center" shrinkToFit="1"/>
      <protection locked="0"/>
    </xf>
    <xf numFmtId="178" fontId="13" fillId="6" borderId="78" xfId="0" applyNumberFormat="1" applyFont="1" applyFill="1" applyBorder="1" applyAlignment="1" applyProtection="1">
      <alignment horizontal="center" vertical="center" shrinkToFit="1"/>
      <protection locked="0"/>
    </xf>
    <xf numFmtId="178" fontId="13" fillId="6" borderId="76" xfId="0" applyNumberFormat="1" applyFont="1" applyFill="1" applyBorder="1" applyAlignment="1" applyProtection="1">
      <alignment horizontal="center" vertical="center" shrinkToFit="1"/>
      <protection locked="0"/>
    </xf>
    <xf numFmtId="178" fontId="13" fillId="6" borderId="79" xfId="0" applyNumberFormat="1" applyFont="1" applyFill="1" applyBorder="1" applyAlignment="1" applyProtection="1">
      <alignment horizontal="center" vertical="center" shrinkToFit="1"/>
      <protection locked="0"/>
    </xf>
    <xf numFmtId="178" fontId="13" fillId="6" borderId="44" xfId="0" applyNumberFormat="1" applyFont="1" applyFill="1" applyBorder="1" applyAlignment="1" applyProtection="1">
      <alignment horizontal="center" vertical="center" shrinkToFit="1"/>
      <protection locked="0"/>
    </xf>
    <xf numFmtId="178" fontId="13" fillId="6" borderId="51" xfId="0" applyNumberFormat="1" applyFont="1" applyFill="1" applyBorder="1" applyAlignment="1" applyProtection="1">
      <alignment horizontal="center" vertical="center" shrinkToFit="1"/>
      <protection locked="0"/>
    </xf>
    <xf numFmtId="178" fontId="13" fillId="6" borderId="58" xfId="0" applyNumberFormat="1" applyFont="1" applyFill="1" applyBorder="1" applyAlignment="1" applyProtection="1">
      <alignment horizontal="center" vertical="center" shrinkToFit="1"/>
      <protection locked="0"/>
    </xf>
    <xf numFmtId="178" fontId="13" fillId="6" borderId="59" xfId="0" applyNumberFormat="1" applyFont="1" applyFill="1" applyBorder="1" applyAlignment="1" applyProtection="1">
      <alignment horizontal="center" vertical="center" shrinkToFit="1"/>
      <protection locked="0"/>
    </xf>
    <xf numFmtId="178" fontId="13" fillId="6" borderId="66" xfId="0" applyNumberFormat="1" applyFont="1" applyFill="1" applyBorder="1" applyAlignment="1" applyProtection="1">
      <alignment horizontal="center" vertical="center" shrinkToFit="1"/>
      <protection locked="0"/>
    </xf>
    <xf numFmtId="178" fontId="13" fillId="6" borderId="9" xfId="0" applyNumberFormat="1" applyFont="1" applyFill="1" applyBorder="1" applyAlignment="1" applyProtection="1">
      <alignment horizontal="center" vertical="center" shrinkToFit="1"/>
      <protection locked="0"/>
    </xf>
    <xf numFmtId="178" fontId="13" fillId="6" borderId="7" xfId="0" applyNumberFormat="1" applyFont="1" applyFill="1" applyBorder="1" applyAlignment="1" applyProtection="1">
      <alignment horizontal="center" vertical="center" shrinkToFit="1"/>
      <protection locked="0"/>
    </xf>
    <xf numFmtId="178" fontId="13" fillId="0" borderId="7" xfId="0" applyNumberFormat="1" applyFont="1" applyBorder="1" applyAlignment="1">
      <alignment horizontal="center" vertical="center" shrinkToFit="1"/>
    </xf>
    <xf numFmtId="178" fontId="13" fillId="0" borderId="8"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178" fontId="13" fillId="0" borderId="16" xfId="0" applyNumberFormat="1" applyFont="1" applyBorder="1" applyAlignment="1">
      <alignment horizontal="center" vertical="center" shrinkToFit="1"/>
    </xf>
    <xf numFmtId="178" fontId="13" fillId="0" borderId="17" xfId="0" applyNumberFormat="1" applyFont="1" applyBorder="1" applyAlignment="1">
      <alignment horizontal="center" vertical="center" shrinkToFit="1"/>
    </xf>
    <xf numFmtId="178" fontId="13" fillId="0" borderId="18" xfId="0" applyNumberFormat="1" applyFont="1" applyBorder="1" applyAlignment="1">
      <alignment horizontal="center" vertical="center" shrinkToFit="1"/>
    </xf>
    <xf numFmtId="0" fontId="15" fillId="0" borderId="0" xfId="0" applyFont="1">
      <alignment vertical="center"/>
    </xf>
    <xf numFmtId="0" fontId="16" fillId="0" borderId="0" xfId="0" applyFont="1">
      <alignment vertical="center"/>
    </xf>
    <xf numFmtId="0" fontId="15" fillId="0" borderId="0" xfId="0" applyFont="1" applyBorder="1">
      <alignment vertical="center"/>
    </xf>
    <xf numFmtId="0" fontId="15" fillId="0" borderId="0" xfId="0" applyFont="1" applyAlignment="1">
      <alignment horizontal="righ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4" fillId="0" borderId="0" xfId="0" applyFont="1" applyFill="1" applyAlignment="1">
      <alignment vertical="center" textRotation="90"/>
    </xf>
    <xf numFmtId="0" fontId="11" fillId="2" borderId="29" xfId="0" applyFont="1" applyFill="1" applyBorder="1" applyAlignment="1" applyProtection="1">
      <alignment horizontal="center" vertical="center" shrinkToFit="1"/>
      <protection locked="0"/>
    </xf>
    <xf numFmtId="0" fontId="15" fillId="0" borderId="13" xfId="0" applyFont="1" applyBorder="1" applyAlignment="1">
      <alignment vertical="center"/>
    </xf>
    <xf numFmtId="0" fontId="15" fillId="0" borderId="14"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horizontal="center" vertical="center"/>
    </xf>
    <xf numFmtId="178" fontId="13" fillId="0" borderId="44" xfId="0" applyNumberFormat="1" applyFont="1" applyBorder="1" applyAlignment="1">
      <alignment horizontal="center" vertical="center" shrinkToFit="1"/>
    </xf>
    <xf numFmtId="178" fontId="13" fillId="0" borderId="119" xfId="0" applyNumberFormat="1" applyFont="1" applyBorder="1" applyAlignment="1">
      <alignment horizontal="center" vertical="center" shrinkToFit="1"/>
    </xf>
    <xf numFmtId="0" fontId="11" fillId="2" borderId="29" xfId="0" applyFont="1" applyFill="1" applyBorder="1" applyAlignment="1" applyProtection="1">
      <alignment horizontal="center" vertical="center" wrapText="1"/>
      <protection locked="0"/>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21" fillId="3" borderId="45" xfId="0" applyFont="1" applyFill="1" applyBorder="1" applyAlignment="1" applyProtection="1">
      <alignment horizontal="center" vertical="center" shrinkToFit="1"/>
    </xf>
    <xf numFmtId="0" fontId="21" fillId="3" borderId="21" xfId="0" applyFont="1" applyFill="1" applyBorder="1" applyAlignment="1" applyProtection="1">
      <alignment horizontal="center" vertical="center"/>
    </xf>
    <xf numFmtId="0" fontId="19" fillId="3" borderId="0" xfId="0" applyFont="1" applyFill="1" applyAlignment="1" applyProtection="1">
      <alignment horizontal="center" vertical="center"/>
      <protection locked="0"/>
    </xf>
    <xf numFmtId="0" fontId="19" fillId="6" borderId="8" xfId="0" applyFont="1" applyFill="1" applyBorder="1" applyAlignment="1" applyProtection="1">
      <alignment horizontal="center" vertical="center"/>
      <protection locked="0"/>
    </xf>
    <xf numFmtId="0" fontId="19" fillId="6" borderId="0" xfId="0" applyFont="1" applyFill="1" applyBorder="1" applyAlignment="1" applyProtection="1">
      <alignment horizontal="center" vertical="center"/>
      <protection locked="0"/>
    </xf>
    <xf numFmtId="20" fontId="19" fillId="6"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177" fontId="19" fillId="3" borderId="8" xfId="0" applyNumberFormat="1" applyFont="1" applyFill="1" applyBorder="1" applyAlignment="1" applyProtection="1">
      <alignment horizontal="center" vertical="center"/>
    </xf>
    <xf numFmtId="0" fontId="19" fillId="3" borderId="0" xfId="0" applyFont="1" applyFill="1" applyAlignment="1" applyProtection="1">
      <alignment horizontal="right" vertical="center"/>
    </xf>
    <xf numFmtId="0" fontId="19" fillId="6"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xf>
    <xf numFmtId="20" fontId="19" fillId="3" borderId="8" xfId="0" applyNumberFormat="1"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9" fillId="6" borderId="8" xfId="0" applyNumberFormat="1"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41" xfId="0" applyFont="1" applyFill="1" applyBorder="1" applyAlignment="1" applyProtection="1">
      <alignment horizontal="center" vertical="center"/>
      <protection locked="0"/>
    </xf>
    <xf numFmtId="0" fontId="11" fillId="6" borderId="21" xfId="0" applyFont="1" applyFill="1" applyBorder="1" applyAlignment="1" applyProtection="1">
      <alignment horizontal="center" vertical="center"/>
      <protection locked="0"/>
    </xf>
    <xf numFmtId="0" fontId="22" fillId="3" borderId="0" xfId="0" applyFont="1" applyFill="1">
      <alignment vertical="center"/>
    </xf>
    <xf numFmtId="0" fontId="14" fillId="3" borderId="0" xfId="0" applyFont="1" applyFill="1" applyAlignment="1">
      <alignment horizontal="left" vertical="center"/>
    </xf>
    <xf numFmtId="0" fontId="23" fillId="3" borderId="0" xfId="0" applyFont="1" applyFill="1" applyAlignment="1">
      <alignment horizontal="left" vertical="center"/>
    </xf>
    <xf numFmtId="0" fontId="14" fillId="3" borderId="0" xfId="0" applyFont="1" applyFill="1">
      <alignment vertical="center"/>
    </xf>
    <xf numFmtId="0" fontId="14" fillId="6" borderId="8" xfId="0" applyFont="1" applyFill="1" applyBorder="1" applyAlignment="1">
      <alignment horizontal="left" vertical="center"/>
    </xf>
    <xf numFmtId="0" fontId="14" fillId="3" borderId="0" xfId="0" applyFont="1" applyFill="1" applyAlignment="1">
      <alignment vertical="center"/>
    </xf>
    <xf numFmtId="0" fontId="14" fillId="2" borderId="8" xfId="0" applyFont="1" applyFill="1" applyBorder="1" applyAlignment="1">
      <alignment horizontal="left" vertical="center"/>
    </xf>
    <xf numFmtId="0" fontId="24" fillId="3" borderId="0" xfId="0" applyFont="1" applyFill="1" applyAlignment="1">
      <alignment horizontal="left" vertical="center"/>
    </xf>
    <xf numFmtId="0" fontId="14" fillId="3" borderId="0" xfId="0" applyFont="1" applyFill="1" applyBorder="1" applyAlignment="1">
      <alignment horizontal="center" vertical="center"/>
    </xf>
    <xf numFmtId="0" fontId="14" fillId="3" borderId="0" xfId="0" applyFont="1" applyFill="1" applyBorder="1" applyAlignment="1">
      <alignment horizontal="left" vertical="center"/>
    </xf>
    <xf numFmtId="0" fontId="14" fillId="3" borderId="8" xfId="0" applyFont="1" applyFill="1" applyBorder="1" applyAlignment="1">
      <alignment horizontal="center" vertical="center"/>
    </xf>
    <xf numFmtId="0" fontId="14" fillId="3" borderId="8" xfId="0" applyFont="1" applyFill="1" applyBorder="1" applyAlignment="1">
      <alignment horizontal="left" vertical="center"/>
    </xf>
    <xf numFmtId="0" fontId="14" fillId="3" borderId="0" xfId="0" applyFont="1" applyFill="1" applyBorder="1">
      <alignment vertical="center"/>
    </xf>
    <xf numFmtId="0" fontId="26" fillId="3" borderId="0" xfId="0" applyFont="1" applyFill="1" applyAlignment="1">
      <alignment vertical="center"/>
    </xf>
    <xf numFmtId="0" fontId="14" fillId="3" borderId="0" xfId="0" applyFont="1" applyFill="1" applyBorder="1" applyAlignment="1">
      <alignment vertical="center"/>
    </xf>
    <xf numFmtId="0" fontId="14" fillId="3" borderId="0" xfId="0" applyFont="1" applyFill="1" applyBorder="1" applyAlignment="1">
      <alignment vertical="center" shrinkToFit="1"/>
    </xf>
    <xf numFmtId="0" fontId="14" fillId="3" borderId="0" xfId="0" applyFont="1" applyFill="1" applyAlignment="1">
      <alignment vertical="center" wrapText="1"/>
    </xf>
    <xf numFmtId="0" fontId="14" fillId="5" borderId="0" xfId="0" applyFont="1" applyFill="1" applyAlignment="1">
      <alignment vertical="center" wrapText="1"/>
    </xf>
    <xf numFmtId="0" fontId="13" fillId="3" borderId="0" xfId="0" applyFont="1" applyFill="1" applyAlignment="1"/>
    <xf numFmtId="0" fontId="13" fillId="3" borderId="0" xfId="0" applyFont="1" applyFill="1">
      <alignment vertical="center"/>
    </xf>
    <xf numFmtId="0" fontId="13" fillId="3" borderId="0" xfId="0" applyFont="1" applyFill="1" applyAlignment="1">
      <alignment vertical="center" wrapText="1"/>
    </xf>
    <xf numFmtId="0" fontId="13" fillId="3" borderId="0" xfId="0" applyFont="1" applyFill="1" applyAlignment="1">
      <alignment horizontal="justify" vertical="center" wrapText="1"/>
    </xf>
    <xf numFmtId="0" fontId="11" fillId="3" borderId="0" xfId="0" applyFont="1" applyFill="1" applyBorder="1">
      <alignment vertical="center"/>
    </xf>
    <xf numFmtId="0" fontId="11" fillId="3" borderId="8" xfId="0" applyFont="1" applyFill="1" applyBorder="1" applyAlignment="1">
      <alignment horizontal="center" vertical="center"/>
    </xf>
    <xf numFmtId="0" fontId="11" fillId="3" borderId="8" xfId="0" applyFont="1" applyFill="1" applyBorder="1">
      <alignment vertical="center"/>
    </xf>
    <xf numFmtId="0" fontId="11" fillId="3" borderId="8" xfId="0" applyFont="1" applyFill="1" applyBorder="1" applyAlignment="1">
      <alignment vertical="center" shrinkToFit="1"/>
    </xf>
    <xf numFmtId="0" fontId="19" fillId="3" borderId="6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63" xfId="0" applyFont="1" applyFill="1" applyBorder="1" applyAlignment="1">
      <alignment horizontal="center" vertical="center"/>
    </xf>
    <xf numFmtId="0" fontId="19" fillId="3" borderId="37" xfId="0" applyFont="1" applyFill="1" applyBorder="1" applyAlignment="1">
      <alignment vertical="center" shrinkToFit="1"/>
    </xf>
    <xf numFmtId="0" fontId="19" fillId="3" borderId="61" xfId="0" applyFont="1" applyFill="1" applyBorder="1" applyAlignment="1">
      <alignment vertical="center" shrinkToFit="1"/>
    </xf>
    <xf numFmtId="0" fontId="19" fillId="3" borderId="8" xfId="0" applyFont="1" applyFill="1" applyBorder="1" applyAlignment="1">
      <alignment vertical="center" shrinkToFit="1"/>
    </xf>
    <xf numFmtId="0" fontId="19" fillId="3" borderId="9" xfId="0" applyFont="1" applyFill="1" applyBorder="1" applyAlignment="1">
      <alignment vertical="center" shrinkToFit="1"/>
    </xf>
    <xf numFmtId="0" fontId="19" fillId="3" borderId="10" xfId="0" applyFont="1" applyFill="1" applyBorder="1" applyAlignment="1">
      <alignment vertical="center" shrinkToFit="1"/>
    </xf>
    <xf numFmtId="0" fontId="19" fillId="3" borderId="19" xfId="0" applyFont="1" applyFill="1" applyBorder="1">
      <alignment vertical="center"/>
    </xf>
    <xf numFmtId="0" fontId="19" fillId="3" borderId="17" xfId="0" applyFont="1" applyFill="1" applyBorder="1">
      <alignment vertical="center"/>
    </xf>
    <xf numFmtId="0" fontId="19" fillId="3" borderId="18" xfId="0" applyFont="1" applyFill="1" applyBorder="1">
      <alignment vertical="center"/>
    </xf>
    <xf numFmtId="178" fontId="13" fillId="0" borderId="95" xfId="1" applyNumberFormat="1" applyFont="1" applyBorder="1" applyAlignment="1">
      <alignment horizontal="right" vertical="center" shrinkToFit="1"/>
    </xf>
    <xf numFmtId="178" fontId="13" fillId="0" borderId="25" xfId="1" applyNumberFormat="1" applyFont="1" applyBorder="1" applyAlignment="1">
      <alignment horizontal="right" vertical="center" shrinkToFit="1"/>
    </xf>
    <xf numFmtId="178" fontId="11" fillId="0" borderId="107" xfId="0" applyNumberFormat="1" applyFont="1" applyBorder="1" applyAlignment="1">
      <alignment horizontal="center" vertical="center" wrapText="1"/>
    </xf>
    <xf numFmtId="178" fontId="11" fillId="0" borderId="106" xfId="0" applyNumberFormat="1" applyFont="1" applyBorder="1" applyAlignment="1">
      <alignment horizontal="center" vertical="center" wrapText="1"/>
    </xf>
    <xf numFmtId="0" fontId="11" fillId="2" borderId="41" xfId="0" applyFont="1" applyFill="1" applyBorder="1" applyAlignment="1" applyProtection="1">
      <alignment horizontal="center" vertical="center" wrapText="1"/>
      <protection locked="0"/>
    </xf>
    <xf numFmtId="0" fontId="11" fillId="4" borderId="41" xfId="0" applyFont="1" applyFill="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protection locked="0"/>
    </xf>
    <xf numFmtId="0" fontId="11" fillId="6" borderId="32" xfId="0" applyFont="1" applyFill="1" applyBorder="1" applyAlignment="1" applyProtection="1">
      <alignment horizontal="left" vertical="center" shrinkToFit="1"/>
      <protection locked="0"/>
    </xf>
    <xf numFmtId="0" fontId="11" fillId="6" borderId="33" xfId="0" applyFont="1" applyFill="1" applyBorder="1" applyAlignment="1" applyProtection="1">
      <alignment horizontal="left" vertical="center" shrinkToFit="1"/>
      <protection locked="0"/>
    </xf>
    <xf numFmtId="0" fontId="11" fillId="6" borderId="43" xfId="0" applyFont="1" applyFill="1" applyBorder="1" applyAlignment="1" applyProtection="1">
      <alignment horizontal="left" vertical="center" shrinkToFit="1"/>
      <protection locked="0"/>
    </xf>
    <xf numFmtId="0" fontId="11" fillId="6" borderId="5" xfId="0" applyFont="1" applyFill="1" applyBorder="1" applyAlignment="1" applyProtection="1">
      <alignment horizontal="left" vertical="center" shrinkToFit="1"/>
      <protection locked="0"/>
    </xf>
    <xf numFmtId="0" fontId="11" fillId="6" borderId="0" xfId="0" applyFont="1" applyFill="1" applyBorder="1" applyAlignment="1" applyProtection="1">
      <alignment horizontal="left" vertical="center" shrinkToFit="1"/>
      <protection locked="0"/>
    </xf>
    <xf numFmtId="0" fontId="11" fillId="6" borderId="30" xfId="0" applyFont="1" applyFill="1" applyBorder="1" applyAlignment="1" applyProtection="1">
      <alignment horizontal="left" vertical="center" shrinkToFit="1"/>
      <protection locked="0"/>
    </xf>
    <xf numFmtId="0" fontId="11" fillId="6" borderId="23" xfId="0" applyFont="1" applyFill="1" applyBorder="1" applyAlignment="1" applyProtection="1">
      <alignment horizontal="left" vertical="center" shrinkToFit="1"/>
      <protection locked="0"/>
    </xf>
    <xf numFmtId="0" fontId="11" fillId="6" borderId="27" xfId="0" applyFont="1" applyFill="1" applyBorder="1" applyAlignment="1" applyProtection="1">
      <alignment horizontal="left" vertical="center" shrinkToFit="1"/>
      <protection locked="0"/>
    </xf>
    <xf numFmtId="0" fontId="11" fillId="6" borderId="22" xfId="0" applyFont="1" applyFill="1" applyBorder="1" applyAlignment="1" applyProtection="1">
      <alignment horizontal="left" vertical="center" shrinkToFit="1"/>
      <protection locked="0"/>
    </xf>
    <xf numFmtId="178" fontId="11" fillId="0" borderId="105" xfId="0" applyNumberFormat="1" applyFont="1" applyBorder="1" applyAlignment="1">
      <alignment horizontal="center" vertical="center" wrapText="1"/>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4" borderId="50"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left" vertical="center" shrinkToFit="1"/>
      <protection locked="0"/>
    </xf>
    <xf numFmtId="0" fontId="11" fillId="6" borderId="14" xfId="0" applyFont="1" applyFill="1" applyBorder="1" applyAlignment="1" applyProtection="1">
      <alignment horizontal="left" vertical="center" shrinkToFit="1"/>
      <protection locked="0"/>
    </xf>
    <xf numFmtId="0" fontId="11" fillId="6" borderId="29" xfId="0" applyFont="1" applyFill="1" applyBorder="1" applyAlignment="1" applyProtection="1">
      <alignment horizontal="left" vertical="center" shrinkToFit="1"/>
      <protection locked="0"/>
    </xf>
    <xf numFmtId="0" fontId="13" fillId="0" borderId="59" xfId="0" applyFont="1" applyBorder="1" applyAlignment="1">
      <alignment horizontal="center" vertical="center"/>
    </xf>
    <xf numFmtId="0" fontId="13" fillId="0" borderId="51" xfId="0" applyFont="1" applyBorder="1" applyAlignment="1">
      <alignment horizontal="center" vertical="center"/>
    </xf>
    <xf numFmtId="0" fontId="13" fillId="0" borderId="58"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1" fillId="6" borderId="42" xfId="0" applyFont="1" applyFill="1" applyBorder="1" applyAlignment="1" applyProtection="1">
      <alignment horizontal="left" vertical="center" wrapText="1"/>
      <protection locked="0"/>
    </xf>
    <xf numFmtId="0" fontId="11" fillId="6" borderId="33" xfId="0" applyFont="1" applyFill="1" applyBorder="1" applyAlignment="1" applyProtection="1">
      <alignment horizontal="left" vertical="center" wrapText="1"/>
      <protection locked="0"/>
    </xf>
    <xf numFmtId="0" fontId="11" fillId="6" borderId="48" xfId="0" applyFont="1" applyFill="1" applyBorder="1" applyAlignment="1" applyProtection="1">
      <alignment horizontal="left" vertical="center" wrapText="1"/>
      <protection locked="0"/>
    </xf>
    <xf numFmtId="0" fontId="11" fillId="6" borderId="12" xfId="0" applyFont="1" applyFill="1" applyBorder="1" applyAlignment="1" applyProtection="1">
      <alignment horizontal="left" vertical="center" wrapText="1"/>
      <protection locked="0"/>
    </xf>
    <xf numFmtId="0" fontId="11" fillId="6" borderId="0" xfId="0" applyFont="1" applyFill="1" applyBorder="1" applyAlignment="1" applyProtection="1">
      <alignment horizontal="left" vertical="center" wrapText="1"/>
      <protection locked="0"/>
    </xf>
    <xf numFmtId="0" fontId="11" fillId="6" borderId="6" xfId="0" applyFont="1" applyFill="1" applyBorder="1" applyAlignment="1" applyProtection="1">
      <alignment horizontal="left" vertical="center" wrapText="1"/>
      <protection locked="0"/>
    </xf>
    <xf numFmtId="0" fontId="11" fillId="6" borderId="38" xfId="0" applyFont="1" applyFill="1" applyBorder="1" applyAlignment="1" applyProtection="1">
      <alignment horizontal="left" vertical="center" wrapText="1"/>
      <protection locked="0"/>
    </xf>
    <xf numFmtId="0" fontId="11" fillId="6" borderId="27" xfId="0" applyFont="1" applyFill="1" applyBorder="1" applyAlignment="1" applyProtection="1">
      <alignment horizontal="left" vertical="center" wrapText="1"/>
      <protection locked="0"/>
    </xf>
    <xf numFmtId="0" fontId="11" fillId="6" borderId="39" xfId="0" applyFont="1" applyFill="1" applyBorder="1" applyAlignment="1" applyProtection="1">
      <alignment horizontal="left" vertical="center" wrapText="1"/>
      <protection locked="0"/>
    </xf>
    <xf numFmtId="178" fontId="11" fillId="0" borderId="101" xfId="0" applyNumberFormat="1" applyFont="1" applyBorder="1" applyAlignment="1">
      <alignment horizontal="center" vertical="center" wrapText="1"/>
    </xf>
    <xf numFmtId="178" fontId="11" fillId="0" borderId="83" xfId="0" applyNumberFormat="1" applyFont="1" applyBorder="1" applyAlignment="1">
      <alignment horizontal="center" vertical="center" wrapText="1"/>
    </xf>
    <xf numFmtId="178" fontId="11" fillId="0" borderId="102" xfId="0" applyNumberFormat="1" applyFont="1" applyBorder="1" applyAlignment="1">
      <alignment horizontal="center" vertical="center" wrapText="1"/>
    </xf>
    <xf numFmtId="178" fontId="11" fillId="0" borderId="103" xfId="0" applyNumberFormat="1" applyFont="1" applyBorder="1" applyAlignment="1">
      <alignment horizontal="center" vertical="center" wrapText="1"/>
    </xf>
    <xf numFmtId="178" fontId="11" fillId="0" borderId="85" xfId="0" applyNumberFormat="1" applyFont="1" applyBorder="1" applyAlignment="1">
      <alignment horizontal="center" vertical="center" wrapText="1"/>
    </xf>
    <xf numFmtId="178" fontId="11" fillId="0" borderId="104" xfId="0" applyNumberFormat="1" applyFont="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178" fontId="13" fillId="0" borderId="36" xfId="1" applyNumberFormat="1" applyFont="1" applyBorder="1" applyAlignment="1">
      <alignment horizontal="right" vertical="center" shrinkToFit="1"/>
    </xf>
    <xf numFmtId="178" fontId="13" fillId="0" borderId="15" xfId="1" applyNumberFormat="1" applyFont="1" applyBorder="1" applyAlignment="1">
      <alignment horizontal="right" vertical="center" shrinkToFit="1"/>
    </xf>
    <xf numFmtId="178" fontId="13" fillId="0" borderId="96" xfId="0" applyNumberFormat="1" applyFont="1" applyBorder="1" applyAlignment="1">
      <alignment horizontal="center" vertical="center" shrinkToFit="1"/>
    </xf>
    <xf numFmtId="178" fontId="13" fillId="0" borderId="108" xfId="0" applyNumberFormat="1" applyFont="1" applyBorder="1" applyAlignment="1">
      <alignment horizontal="center" vertical="center" shrinkToFit="1"/>
    </xf>
    <xf numFmtId="178" fontId="13" fillId="0" borderId="109" xfId="0" applyNumberFormat="1" applyFont="1" applyBorder="1" applyAlignment="1">
      <alignment horizontal="center" vertical="center" shrinkToFit="1"/>
    </xf>
    <xf numFmtId="178" fontId="13" fillId="0" borderId="110" xfId="0" applyNumberFormat="1" applyFont="1" applyBorder="1" applyAlignment="1">
      <alignment horizontal="center" vertical="center" shrinkToFit="1"/>
    </xf>
    <xf numFmtId="178" fontId="13" fillId="0" borderId="115" xfId="0" applyNumberFormat="1" applyFont="1" applyBorder="1" applyAlignment="1">
      <alignment horizontal="center" vertical="center" shrinkToFit="1"/>
    </xf>
    <xf numFmtId="178" fontId="13" fillId="0" borderId="116" xfId="0" applyNumberFormat="1" applyFont="1" applyBorder="1" applyAlignment="1">
      <alignment horizontal="center" vertical="center" shrinkToFit="1"/>
    </xf>
    <xf numFmtId="0" fontId="14" fillId="0" borderId="117"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176" fontId="11" fillId="0" borderId="0" xfId="0" applyNumberFormat="1" applyFont="1" applyBorder="1" applyAlignment="1" applyProtection="1">
      <alignment horizontal="center" vertical="center"/>
    </xf>
    <xf numFmtId="0" fontId="11" fillId="2" borderId="11" xfId="0" applyFont="1" applyFill="1" applyBorder="1" applyAlignment="1" applyProtection="1">
      <alignment horizontal="center" vertical="center"/>
      <protection locked="0"/>
    </xf>
    <xf numFmtId="0" fontId="11" fillId="4" borderId="2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left" vertical="center" shrinkToFit="1"/>
      <protection locked="0"/>
    </xf>
    <xf numFmtId="0" fontId="11" fillId="6" borderId="2" xfId="0" applyFont="1" applyFill="1" applyBorder="1" applyAlignment="1" applyProtection="1">
      <alignment horizontal="left" vertical="center" shrinkToFit="1"/>
      <protection locked="0"/>
    </xf>
    <xf numFmtId="0" fontId="11" fillId="6" borderId="31" xfId="0" applyFont="1" applyFill="1" applyBorder="1" applyAlignment="1" applyProtection="1">
      <alignment horizontal="left" vertical="center" shrinkToFit="1"/>
      <protection locked="0"/>
    </xf>
    <xf numFmtId="0" fontId="11" fillId="2" borderId="45" xfId="0" applyFont="1" applyFill="1" applyBorder="1" applyAlignment="1" applyProtection="1">
      <alignment horizontal="center" vertical="center" wrapText="1"/>
      <protection locked="0"/>
    </xf>
    <xf numFmtId="20" fontId="11" fillId="6" borderId="11" xfId="0" applyNumberFormat="1" applyFont="1" applyFill="1" applyBorder="1" applyAlignment="1" applyProtection="1">
      <alignment horizontal="center" vertical="center"/>
      <protection locked="0"/>
    </xf>
    <xf numFmtId="20" fontId="11" fillId="6" borderId="24" xfId="0" applyNumberFormat="1" applyFont="1" applyFill="1" applyBorder="1" applyAlignment="1" applyProtection="1">
      <alignment horizontal="center" vertical="center"/>
      <protection locked="0"/>
    </xf>
    <xf numFmtId="20" fontId="11" fillId="6" borderId="10"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9"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3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5" xfId="0" applyFont="1" applyBorder="1" applyAlignment="1">
      <alignment horizontal="center" vertical="center" wrapText="1"/>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4"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6" borderId="0" xfId="0" applyFont="1" applyFill="1" applyAlignment="1" applyProtection="1">
      <alignment horizontal="center" vertical="center"/>
      <protection locked="0"/>
    </xf>
    <xf numFmtId="0" fontId="12" fillId="0" borderId="0" xfId="0" applyFont="1" applyFill="1" applyAlignment="1">
      <alignment horizontal="center" vertical="center"/>
    </xf>
    <xf numFmtId="0" fontId="11" fillId="6" borderId="11"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178" fontId="11" fillId="0" borderId="98" xfId="0" applyNumberFormat="1" applyFont="1" applyBorder="1" applyAlignment="1">
      <alignment horizontal="center" vertical="center" wrapText="1"/>
    </xf>
    <xf numFmtId="178" fontId="11" fillId="0" borderId="99" xfId="0" applyNumberFormat="1" applyFont="1" applyBorder="1" applyAlignment="1">
      <alignment horizontal="center" vertical="center" wrapText="1"/>
    </xf>
    <xf numFmtId="178" fontId="11" fillId="0" borderId="100" xfId="0" applyNumberFormat="1" applyFont="1" applyBorder="1" applyAlignment="1">
      <alignment horizontal="center" vertical="center" wrapText="1"/>
    </xf>
    <xf numFmtId="0" fontId="11" fillId="6" borderId="4" xfId="0" applyFont="1" applyFill="1" applyBorder="1" applyAlignment="1" applyProtection="1">
      <alignment horizontal="left" vertical="center" wrapText="1"/>
      <protection locked="0"/>
    </xf>
    <xf numFmtId="0" fontId="11" fillId="6" borderId="2" xfId="0" applyFont="1" applyFill="1" applyBorder="1" applyAlignment="1" applyProtection="1">
      <alignment horizontal="left" vertical="center" wrapText="1"/>
      <protection locked="0"/>
    </xf>
    <xf numFmtId="0" fontId="11" fillId="6" borderId="3"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4" fillId="3" borderId="0" xfId="0" applyFont="1" applyFill="1" applyBorder="1" applyAlignment="1">
      <alignment horizontal="left" vertical="center" indent="1"/>
    </xf>
    <xf numFmtId="0" fontId="19" fillId="3" borderId="68" xfId="0" applyFont="1" applyFill="1" applyBorder="1" applyAlignment="1">
      <alignment horizontal="center" vertical="center"/>
    </xf>
    <xf numFmtId="0" fontId="19" fillId="3" borderId="69" xfId="0" applyFont="1" applyFill="1" applyBorder="1" applyAlignment="1">
      <alignment horizontal="center" vertical="center"/>
    </xf>
    <xf numFmtId="0" fontId="19"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election activeCell="L2" sqref="L2"/>
    </sheetView>
  </sheetViews>
  <sheetFormatPr defaultColWidth="4.5" defaultRowHeight="14.25" x14ac:dyDescent="0.4"/>
  <cols>
    <col min="1" max="1" width="0.875" style="65" customWidth="1"/>
    <col min="2" max="5" width="5.75" style="65" customWidth="1"/>
    <col min="6" max="7" width="5.75" style="65" hidden="1" customWidth="1"/>
    <col min="8" max="60" width="5.75" style="65" customWidth="1"/>
    <col min="61" max="61" width="1.125" style="65" customWidth="1"/>
    <col min="62" max="16384" width="4.5" style="65"/>
  </cols>
  <sheetData>
    <row r="1" spans="2:65" s="27" customFormat="1" ht="20.25" customHeight="1" x14ac:dyDescent="0.4">
      <c r="C1" s="28" t="s">
        <v>251</v>
      </c>
      <c r="D1" s="28"/>
      <c r="E1" s="28"/>
      <c r="F1" s="28"/>
      <c r="G1" s="28"/>
      <c r="H1" s="28"/>
      <c r="K1" s="29" t="s">
        <v>0</v>
      </c>
      <c r="N1" s="28"/>
      <c r="O1" s="28"/>
      <c r="P1" s="28"/>
      <c r="Q1" s="28"/>
      <c r="R1" s="28"/>
      <c r="S1" s="28"/>
      <c r="T1" s="28"/>
      <c r="U1" s="28"/>
      <c r="AQ1" s="30" t="s">
        <v>30</v>
      </c>
      <c r="AR1" s="386" t="s">
        <v>196</v>
      </c>
      <c r="AS1" s="387"/>
      <c r="AT1" s="387"/>
      <c r="AU1" s="387"/>
      <c r="AV1" s="387"/>
      <c r="AW1" s="387"/>
      <c r="AX1" s="387"/>
      <c r="AY1" s="387"/>
      <c r="AZ1" s="387"/>
      <c r="BA1" s="387"/>
      <c r="BB1" s="387"/>
      <c r="BC1" s="387"/>
      <c r="BD1" s="387"/>
      <c r="BE1" s="387"/>
      <c r="BF1" s="387"/>
      <c r="BG1" s="387"/>
      <c r="BH1" s="30" t="s">
        <v>2</v>
      </c>
    </row>
    <row r="2" spans="2:65" s="31" customFormat="1" ht="20.25" customHeight="1" x14ac:dyDescent="0.4">
      <c r="H2" s="29"/>
      <c r="K2" s="29"/>
      <c r="L2" s="29"/>
      <c r="N2" s="30"/>
      <c r="O2" s="30"/>
      <c r="P2" s="30"/>
      <c r="Q2" s="30"/>
      <c r="R2" s="30"/>
      <c r="S2" s="30"/>
      <c r="T2" s="30"/>
      <c r="U2" s="30"/>
      <c r="Z2" s="32" t="s">
        <v>27</v>
      </c>
      <c r="AA2" s="388">
        <v>7</v>
      </c>
      <c r="AB2" s="388"/>
      <c r="AC2" s="32" t="s">
        <v>28</v>
      </c>
      <c r="AD2" s="389">
        <f>IF(AA2=0,"",YEAR(DATE(2018+AA2,1,1)))</f>
        <v>2025</v>
      </c>
      <c r="AE2" s="389"/>
      <c r="AF2" s="33" t="s">
        <v>29</v>
      </c>
      <c r="AG2" s="33" t="s">
        <v>1</v>
      </c>
      <c r="AH2" s="388">
        <v>4</v>
      </c>
      <c r="AI2" s="388"/>
      <c r="AJ2" s="33" t="s">
        <v>24</v>
      </c>
      <c r="AQ2" s="30" t="s">
        <v>31</v>
      </c>
      <c r="AR2" s="388" t="s">
        <v>32</v>
      </c>
      <c r="AS2" s="388"/>
      <c r="AT2" s="388"/>
      <c r="AU2" s="388"/>
      <c r="AV2" s="388"/>
      <c r="AW2" s="388"/>
      <c r="AX2" s="388"/>
      <c r="AY2" s="388"/>
      <c r="AZ2" s="388"/>
      <c r="BA2" s="388"/>
      <c r="BB2" s="388"/>
      <c r="BC2" s="388"/>
      <c r="BD2" s="388"/>
      <c r="BE2" s="388"/>
      <c r="BF2" s="388"/>
      <c r="BG2" s="388"/>
      <c r="BH2" s="30" t="s">
        <v>2</v>
      </c>
      <c r="BI2" s="30"/>
      <c r="BJ2" s="30"/>
      <c r="BK2" s="30"/>
    </row>
    <row r="3" spans="2:65" s="31" customFormat="1" ht="20.25" customHeight="1" x14ac:dyDescent="0.4">
      <c r="H3" s="29"/>
      <c r="K3" s="29"/>
      <c r="M3" s="30"/>
      <c r="N3" s="30"/>
      <c r="O3" s="30"/>
      <c r="P3" s="30"/>
      <c r="Q3" s="30"/>
      <c r="R3" s="30"/>
      <c r="S3" s="30"/>
      <c r="AA3" s="34"/>
      <c r="AB3" s="34"/>
      <c r="AC3" s="35"/>
      <c r="AD3" s="36"/>
      <c r="AE3" s="35"/>
      <c r="BB3" s="37" t="s">
        <v>21</v>
      </c>
      <c r="BC3" s="336" t="s">
        <v>184</v>
      </c>
      <c r="BD3" s="337"/>
      <c r="BE3" s="337"/>
      <c r="BF3" s="338"/>
      <c r="BG3" s="30"/>
    </row>
    <row r="4" spans="2:65" s="31" customFormat="1" ht="20.25" customHeight="1" x14ac:dyDescent="0.4">
      <c r="H4" s="29"/>
      <c r="K4" s="29"/>
      <c r="M4" s="30"/>
      <c r="N4" s="30"/>
      <c r="O4" s="30"/>
      <c r="P4" s="30"/>
      <c r="Q4" s="30"/>
      <c r="R4" s="30"/>
      <c r="S4" s="30"/>
      <c r="AA4" s="34"/>
      <c r="AB4" s="34"/>
      <c r="AC4" s="35"/>
      <c r="AD4" s="36"/>
      <c r="AE4" s="35"/>
      <c r="BB4" s="37" t="s">
        <v>153</v>
      </c>
      <c r="BC4" s="336" t="s">
        <v>154</v>
      </c>
      <c r="BD4" s="337"/>
      <c r="BE4" s="337"/>
      <c r="BF4" s="338"/>
      <c r="BG4" s="30"/>
    </row>
    <row r="5" spans="2:65" s="31" customFormat="1" ht="5.0999999999999996" customHeight="1" x14ac:dyDescent="0.4">
      <c r="H5" s="29"/>
      <c r="K5" s="29"/>
      <c r="M5" s="30"/>
      <c r="N5" s="30"/>
      <c r="O5" s="30"/>
      <c r="P5" s="30"/>
      <c r="Q5" s="30"/>
      <c r="R5" s="30"/>
      <c r="S5" s="30"/>
      <c r="AA5" s="38"/>
      <c r="AB5" s="38"/>
      <c r="AH5" s="27"/>
      <c r="AI5" s="27"/>
      <c r="AJ5" s="27"/>
      <c r="AK5" s="27"/>
      <c r="AL5" s="27"/>
      <c r="AM5" s="27"/>
      <c r="AN5" s="27"/>
      <c r="AO5" s="27"/>
      <c r="AP5" s="27"/>
      <c r="AQ5" s="27"/>
      <c r="AR5" s="27"/>
      <c r="AS5" s="27"/>
      <c r="AT5" s="27"/>
      <c r="AU5" s="27"/>
      <c r="AV5" s="27"/>
      <c r="AW5" s="27"/>
      <c r="AX5" s="27"/>
      <c r="AY5" s="27"/>
      <c r="AZ5" s="27"/>
      <c r="BA5" s="27"/>
      <c r="BB5" s="27"/>
      <c r="BC5" s="27"/>
      <c r="BD5" s="27"/>
      <c r="BE5" s="27"/>
      <c r="BF5" s="39"/>
      <c r="BG5" s="39"/>
    </row>
    <row r="6" spans="2:65" s="31" customFormat="1" ht="21" customHeight="1" x14ac:dyDescent="0.4">
      <c r="B6" s="40"/>
      <c r="C6" s="41"/>
      <c r="D6" s="41"/>
      <c r="E6" s="41"/>
      <c r="F6" s="41"/>
      <c r="G6" s="41"/>
      <c r="H6" s="41"/>
      <c r="I6" s="42"/>
      <c r="J6" s="42"/>
      <c r="K6" s="42"/>
      <c r="L6" s="43"/>
      <c r="M6" s="42"/>
      <c r="N6" s="42"/>
      <c r="O6" s="42"/>
      <c r="P6" s="44"/>
      <c r="Q6" s="44"/>
      <c r="R6" s="44"/>
      <c r="S6" s="44"/>
      <c r="T6" s="44"/>
      <c r="U6" s="44"/>
      <c r="V6" s="44"/>
      <c r="W6" s="44"/>
      <c r="X6" s="44"/>
      <c r="Y6" s="44"/>
      <c r="Z6" s="44"/>
      <c r="AA6" s="44"/>
      <c r="AB6" s="44"/>
      <c r="AC6" s="44"/>
      <c r="AD6" s="44"/>
      <c r="AE6" s="44"/>
      <c r="AF6" s="44"/>
      <c r="AG6" s="44"/>
      <c r="AH6" s="45"/>
      <c r="AI6" s="45"/>
      <c r="AJ6" s="45"/>
      <c r="AK6" s="45"/>
      <c r="AL6" s="45"/>
      <c r="AM6" s="45" t="s">
        <v>190</v>
      </c>
      <c r="AN6" s="27"/>
      <c r="AO6" s="27"/>
      <c r="AP6" s="27"/>
      <c r="AQ6" s="27"/>
      <c r="AR6" s="27"/>
      <c r="AS6" s="27"/>
      <c r="AU6" s="46"/>
      <c r="AV6" s="46"/>
      <c r="AW6" s="47"/>
      <c r="AX6" s="27"/>
      <c r="AY6" s="390">
        <v>40</v>
      </c>
      <c r="AZ6" s="391"/>
      <c r="BA6" s="47" t="s">
        <v>22</v>
      </c>
      <c r="BB6" s="27"/>
      <c r="BC6" s="390">
        <v>160</v>
      </c>
      <c r="BD6" s="391"/>
      <c r="BE6" s="47" t="s">
        <v>23</v>
      </c>
      <c r="BF6" s="27"/>
      <c r="BG6" s="39"/>
    </row>
    <row r="7" spans="2:65" s="31" customFormat="1" ht="5.0999999999999996" customHeight="1" x14ac:dyDescent="0.4">
      <c r="B7" s="40"/>
      <c r="C7" s="48"/>
      <c r="D7" s="48"/>
      <c r="E7" s="48"/>
      <c r="F7" s="48"/>
      <c r="G7" s="48"/>
      <c r="H7" s="42"/>
      <c r="I7" s="42"/>
      <c r="J7" s="42"/>
      <c r="K7" s="42"/>
      <c r="L7" s="42"/>
      <c r="M7" s="42"/>
      <c r="N7" s="42"/>
      <c r="O7" s="42"/>
      <c r="P7" s="44"/>
      <c r="Q7" s="44"/>
      <c r="R7" s="44"/>
      <c r="S7" s="44"/>
      <c r="T7" s="44"/>
      <c r="U7" s="44"/>
      <c r="V7" s="44"/>
      <c r="W7" s="44"/>
      <c r="X7" s="44"/>
      <c r="Y7" s="44"/>
      <c r="Z7" s="44"/>
      <c r="AA7" s="44"/>
      <c r="AB7" s="44"/>
      <c r="AC7" s="44"/>
      <c r="AD7" s="44"/>
      <c r="AE7" s="44"/>
      <c r="AF7" s="44"/>
      <c r="AG7" s="44"/>
      <c r="AH7" s="45"/>
      <c r="AI7" s="45"/>
      <c r="AJ7" s="45"/>
      <c r="AK7" s="45"/>
      <c r="AL7" s="45"/>
      <c r="AM7" s="45"/>
      <c r="AN7" s="45"/>
      <c r="AO7" s="45"/>
      <c r="AP7" s="45"/>
      <c r="AQ7" s="45"/>
      <c r="AR7" s="45"/>
      <c r="AS7" s="45"/>
      <c r="AT7" s="45"/>
      <c r="AU7" s="45"/>
      <c r="AV7" s="45"/>
      <c r="AW7" s="45"/>
      <c r="AX7" s="45"/>
      <c r="AY7" s="45"/>
      <c r="AZ7" s="45"/>
      <c r="BA7" s="45"/>
      <c r="BB7" s="45"/>
      <c r="BC7" s="45"/>
      <c r="BD7" s="45"/>
      <c r="BE7" s="45"/>
      <c r="BF7" s="49"/>
      <c r="BG7" s="49"/>
      <c r="BH7" s="44"/>
    </row>
    <row r="8" spans="2:65" s="31" customFormat="1" ht="21" customHeight="1" x14ac:dyDescent="0.4">
      <c r="B8" s="50"/>
      <c r="C8" s="43"/>
      <c r="D8" s="43"/>
      <c r="E8" s="43"/>
      <c r="F8" s="43"/>
      <c r="G8" s="43"/>
      <c r="H8" s="42"/>
      <c r="I8" s="42"/>
      <c r="J8" s="42"/>
      <c r="K8" s="42"/>
      <c r="L8" s="42"/>
      <c r="M8" s="42"/>
      <c r="N8" s="42"/>
      <c r="O8" s="42"/>
      <c r="P8" s="44"/>
      <c r="Q8" s="44"/>
      <c r="R8" s="44"/>
      <c r="S8" s="44"/>
      <c r="T8" s="44"/>
      <c r="U8" s="44"/>
      <c r="V8" s="44"/>
      <c r="W8" s="44"/>
      <c r="X8" s="44"/>
      <c r="Y8" s="44"/>
      <c r="Z8" s="44"/>
      <c r="AA8" s="44"/>
      <c r="AB8" s="44"/>
      <c r="AC8" s="44"/>
      <c r="AD8" s="44"/>
      <c r="AE8" s="44"/>
      <c r="AF8" s="44"/>
      <c r="AG8" s="44"/>
      <c r="AH8" s="51"/>
      <c r="AI8" s="51"/>
      <c r="AJ8" s="51"/>
      <c r="AK8" s="41"/>
      <c r="AL8" s="52"/>
      <c r="AM8" s="53"/>
      <c r="AN8" s="53"/>
      <c r="AO8" s="40"/>
      <c r="AP8" s="54"/>
      <c r="AQ8" s="54"/>
      <c r="AR8" s="54"/>
      <c r="AS8" s="55"/>
      <c r="AT8" s="55"/>
      <c r="AU8" s="45"/>
      <c r="AV8" s="54"/>
      <c r="AW8" s="54"/>
      <c r="AX8" s="43"/>
      <c r="AY8" s="45"/>
      <c r="AZ8" s="45" t="s">
        <v>26</v>
      </c>
      <c r="BA8" s="45"/>
      <c r="BB8" s="45"/>
      <c r="BC8" s="392">
        <f>DAY(EOMONTH(DATE(AD2,AH2,1),0))</f>
        <v>30</v>
      </c>
      <c r="BD8" s="393"/>
      <c r="BE8" s="45" t="s">
        <v>25</v>
      </c>
      <c r="BF8" s="45"/>
      <c r="BG8" s="45"/>
      <c r="BH8" s="44"/>
      <c r="BK8" s="30"/>
      <c r="BL8" s="30"/>
      <c r="BM8" s="30"/>
    </row>
    <row r="9" spans="2:65" s="31" customFormat="1" ht="5.0999999999999996" customHeight="1" x14ac:dyDescent="0.4">
      <c r="B9" s="50"/>
      <c r="C9" s="56"/>
      <c r="D9" s="56"/>
      <c r="E9" s="56"/>
      <c r="F9" s="56"/>
      <c r="G9" s="56"/>
      <c r="H9" s="54"/>
      <c r="I9" s="54"/>
      <c r="J9" s="54"/>
      <c r="K9" s="54"/>
      <c r="L9" s="54"/>
      <c r="M9" s="54"/>
      <c r="N9" s="54"/>
      <c r="O9" s="54"/>
      <c r="P9" s="44"/>
      <c r="Q9" s="44"/>
      <c r="R9" s="44"/>
      <c r="S9" s="44"/>
      <c r="T9" s="44"/>
      <c r="U9" s="44"/>
      <c r="V9" s="44"/>
      <c r="W9" s="44"/>
      <c r="X9" s="44"/>
      <c r="Y9" s="44"/>
      <c r="Z9" s="44"/>
      <c r="AA9" s="44"/>
      <c r="AB9" s="44"/>
      <c r="AC9" s="44"/>
      <c r="AD9" s="44"/>
      <c r="AE9" s="44"/>
      <c r="AF9" s="44"/>
      <c r="AG9" s="44"/>
      <c r="AH9" s="48"/>
      <c r="AI9" s="41"/>
      <c r="AJ9" s="57"/>
      <c r="AK9" s="51"/>
      <c r="AL9" s="41"/>
      <c r="AM9" s="41"/>
      <c r="AN9" s="41"/>
      <c r="AO9" s="41"/>
      <c r="AP9" s="57"/>
      <c r="AQ9" s="45"/>
      <c r="AR9" s="58"/>
      <c r="AS9" s="58"/>
      <c r="AT9" s="58"/>
      <c r="AU9" s="45"/>
      <c r="AV9" s="45"/>
      <c r="AW9" s="45"/>
      <c r="AX9" s="45"/>
      <c r="AY9" s="45"/>
      <c r="AZ9" s="45"/>
      <c r="BA9" s="45"/>
      <c r="BB9" s="45"/>
      <c r="BC9" s="45"/>
      <c r="BD9" s="45"/>
      <c r="BE9" s="45"/>
      <c r="BF9" s="45"/>
      <c r="BG9" s="45"/>
      <c r="BH9" s="44"/>
      <c r="BK9" s="30"/>
      <c r="BL9" s="30"/>
      <c r="BM9" s="30"/>
    </row>
    <row r="10" spans="2:65" s="31" customFormat="1" ht="21" customHeight="1" x14ac:dyDescent="0.4">
      <c r="B10" s="50"/>
      <c r="C10" s="56"/>
      <c r="D10" s="56"/>
      <c r="E10" s="56"/>
      <c r="F10" s="56"/>
      <c r="G10" s="56"/>
      <c r="H10" s="54"/>
      <c r="I10" s="54"/>
      <c r="J10" s="54"/>
      <c r="K10" s="54"/>
      <c r="L10" s="54"/>
      <c r="M10" s="54"/>
      <c r="N10" s="54"/>
      <c r="O10" s="54"/>
      <c r="P10" s="44"/>
      <c r="Q10" s="44"/>
      <c r="R10" s="44"/>
      <c r="S10" s="44"/>
      <c r="T10" s="44"/>
      <c r="U10" s="44"/>
      <c r="V10" s="44"/>
      <c r="W10" s="44"/>
      <c r="X10" s="44"/>
      <c r="Y10" s="44"/>
      <c r="Z10" s="44"/>
      <c r="AA10" s="44"/>
      <c r="AB10" s="44"/>
      <c r="AC10" s="44"/>
      <c r="AD10" s="44"/>
      <c r="AE10" s="44"/>
      <c r="AF10" s="44"/>
      <c r="AG10" s="44"/>
      <c r="AH10" s="48"/>
      <c r="AI10" s="41"/>
      <c r="AJ10" s="57"/>
      <c r="AK10" s="51"/>
      <c r="AL10" s="41"/>
      <c r="AM10" s="41"/>
      <c r="AN10" s="45" t="s">
        <v>219</v>
      </c>
      <c r="AO10" s="45"/>
      <c r="AP10" s="57"/>
      <c r="AQ10" s="45"/>
      <c r="AR10" s="41"/>
      <c r="AS10" s="41"/>
      <c r="AT10" s="57"/>
      <c r="AU10" s="45"/>
      <c r="AV10" s="58"/>
      <c r="AW10" s="58"/>
      <c r="AX10" s="58"/>
      <c r="AY10" s="45"/>
      <c r="AZ10" s="45"/>
      <c r="BA10" s="49" t="s">
        <v>235</v>
      </c>
      <c r="BB10" s="45"/>
      <c r="BC10" s="390">
        <v>9</v>
      </c>
      <c r="BD10" s="391"/>
      <c r="BE10" s="47" t="s">
        <v>220</v>
      </c>
      <c r="BF10" s="45"/>
      <c r="BG10" s="45"/>
      <c r="BH10" s="44"/>
      <c r="BK10" s="30"/>
      <c r="BL10" s="30"/>
      <c r="BM10" s="30"/>
    </row>
    <row r="11" spans="2:65" s="31" customFormat="1" ht="5.0999999999999996" customHeight="1" x14ac:dyDescent="0.4">
      <c r="B11" s="50"/>
      <c r="C11" s="56"/>
      <c r="D11" s="56"/>
      <c r="E11" s="56"/>
      <c r="F11" s="56"/>
      <c r="G11" s="56"/>
      <c r="H11" s="54"/>
      <c r="I11" s="54"/>
      <c r="J11" s="54"/>
      <c r="K11" s="54"/>
      <c r="L11" s="54"/>
      <c r="M11" s="54"/>
      <c r="N11" s="54"/>
      <c r="O11" s="54"/>
      <c r="P11" s="44"/>
      <c r="Q11" s="44"/>
      <c r="R11" s="44"/>
      <c r="S11" s="44"/>
      <c r="T11" s="44"/>
      <c r="U11" s="44"/>
      <c r="V11" s="44"/>
      <c r="W11" s="44"/>
      <c r="X11" s="44"/>
      <c r="Y11" s="44"/>
      <c r="Z11" s="44"/>
      <c r="AA11" s="44"/>
      <c r="AB11" s="44"/>
      <c r="AC11" s="44"/>
      <c r="AD11" s="44"/>
      <c r="AE11" s="44"/>
      <c r="AF11" s="44"/>
      <c r="AG11" s="44"/>
      <c r="AH11" s="48"/>
      <c r="AI11" s="41"/>
      <c r="AJ11" s="57"/>
      <c r="AK11" s="51"/>
      <c r="AL11" s="41"/>
      <c r="AM11" s="41"/>
      <c r="AN11" s="41"/>
      <c r="AO11" s="41"/>
      <c r="AP11" s="57"/>
      <c r="AQ11" s="45"/>
      <c r="AR11" s="58"/>
      <c r="AS11" s="58"/>
      <c r="AT11" s="58"/>
      <c r="AU11" s="45"/>
      <c r="AV11" s="45"/>
      <c r="AW11" s="45"/>
      <c r="AX11" s="45"/>
      <c r="AY11" s="45"/>
      <c r="AZ11" s="45"/>
      <c r="BA11" s="45"/>
      <c r="BB11" s="45"/>
      <c r="BC11" s="45"/>
      <c r="BD11" s="45"/>
      <c r="BE11" s="45"/>
      <c r="BF11" s="45"/>
      <c r="BG11" s="45"/>
      <c r="BH11" s="44"/>
      <c r="BK11" s="30"/>
      <c r="BL11" s="30"/>
      <c r="BM11" s="30"/>
    </row>
    <row r="12" spans="2:65" s="31" customFormat="1" ht="21" customHeight="1" x14ac:dyDescent="0.4">
      <c r="R12" s="42"/>
      <c r="S12" s="42"/>
      <c r="T12" s="52"/>
      <c r="U12" s="335"/>
      <c r="V12" s="335"/>
      <c r="W12" s="40"/>
      <c r="X12" s="59"/>
      <c r="Y12" s="44"/>
      <c r="Z12" s="44"/>
      <c r="AA12" s="48"/>
      <c r="AB12" s="53"/>
      <c r="AC12" s="40"/>
      <c r="AD12" s="48"/>
      <c r="AE12" s="48"/>
      <c r="AF12" s="48"/>
      <c r="AG12" s="60"/>
      <c r="AH12" s="51"/>
      <c r="AI12" s="51"/>
      <c r="AJ12" s="51"/>
      <c r="AK12" s="41"/>
      <c r="AL12" s="52"/>
      <c r="AM12" s="53"/>
      <c r="AN12" s="45"/>
      <c r="AO12" s="57"/>
      <c r="AP12" s="57"/>
      <c r="AQ12" s="57"/>
      <c r="AR12" s="57"/>
      <c r="AS12" s="40" t="s">
        <v>221</v>
      </c>
      <c r="AT12" s="57"/>
      <c r="AU12" s="57"/>
      <c r="AV12" s="57"/>
      <c r="AW12" s="57"/>
      <c r="AX12" s="57"/>
      <c r="AY12" s="57"/>
      <c r="AZ12" s="57"/>
      <c r="BA12" s="57"/>
      <c r="BB12" s="57"/>
      <c r="BC12" s="48"/>
      <c r="BD12" s="51"/>
      <c r="BE12" s="41"/>
      <c r="BF12" s="41"/>
      <c r="BG12" s="48"/>
      <c r="BH12" s="41"/>
      <c r="BK12" s="30"/>
      <c r="BL12" s="30"/>
      <c r="BM12" s="30"/>
    </row>
    <row r="13" spans="2:65" s="31" customFormat="1" ht="21" customHeight="1" x14ac:dyDescent="0.4">
      <c r="R13" s="57"/>
      <c r="S13" s="41"/>
      <c r="T13" s="41"/>
      <c r="U13" s="41"/>
      <c r="V13" s="41"/>
      <c r="W13" s="44"/>
      <c r="X13" s="44"/>
      <c r="Y13" s="44"/>
      <c r="Z13" s="44"/>
      <c r="AA13" s="57"/>
      <c r="AB13" s="41"/>
      <c r="AC13" s="41"/>
      <c r="AD13" s="57"/>
      <c r="AE13" s="57"/>
      <c r="AF13" s="57"/>
      <c r="AG13" s="60"/>
      <c r="AH13" s="48"/>
      <c r="AI13" s="51"/>
      <c r="AJ13" s="41"/>
      <c r="AK13" s="51"/>
      <c r="AL13" s="41"/>
      <c r="AM13" s="41"/>
      <c r="AN13" s="41"/>
      <c r="AO13" s="48"/>
      <c r="AP13" s="40"/>
      <c r="AQ13" s="48"/>
      <c r="AR13" s="48"/>
      <c r="AS13" s="40" t="s">
        <v>99</v>
      </c>
      <c r="AT13" s="41"/>
      <c r="AU13" s="41"/>
      <c r="AV13" s="41"/>
      <c r="AW13" s="41"/>
      <c r="AX13" s="41"/>
      <c r="AY13" s="41"/>
      <c r="AZ13" s="41"/>
      <c r="BA13" s="41"/>
      <c r="BB13" s="344">
        <v>0.29166666666666669</v>
      </c>
      <c r="BC13" s="345"/>
      <c r="BD13" s="346"/>
      <c r="BE13" s="43" t="s">
        <v>17</v>
      </c>
      <c r="BF13" s="344">
        <v>0.83333333333333337</v>
      </c>
      <c r="BG13" s="345"/>
      <c r="BH13" s="346"/>
      <c r="BK13" s="30"/>
      <c r="BL13" s="30"/>
      <c r="BM13" s="30"/>
    </row>
    <row r="14" spans="2:65" s="31" customFormat="1" ht="21" customHeight="1" x14ac:dyDescent="0.4">
      <c r="R14" s="61"/>
      <c r="S14" s="61"/>
      <c r="T14" s="61"/>
      <c r="U14" s="61"/>
      <c r="V14" s="61"/>
      <c r="W14" s="61"/>
      <c r="X14" s="44"/>
      <c r="Y14" s="44"/>
      <c r="Z14" s="44"/>
      <c r="AA14" s="43"/>
      <c r="AB14" s="61"/>
      <c r="AC14" s="61"/>
      <c r="AD14" s="43"/>
      <c r="AE14" s="48"/>
      <c r="AF14" s="48"/>
      <c r="AG14" s="62"/>
      <c r="AH14" s="40"/>
      <c r="AI14" s="51"/>
      <c r="AJ14" s="41"/>
      <c r="AK14" s="51"/>
      <c r="AL14" s="41"/>
      <c r="AM14" s="41"/>
      <c r="AN14" s="41"/>
      <c r="AO14" s="43"/>
      <c r="AP14" s="42"/>
      <c r="AQ14" s="42"/>
      <c r="AR14" s="42"/>
      <c r="AS14" s="40" t="s">
        <v>100</v>
      </c>
      <c r="AT14" s="41"/>
      <c r="AU14" s="41"/>
      <c r="AV14" s="41"/>
      <c r="AW14" s="41"/>
      <c r="AX14" s="41"/>
      <c r="AY14" s="41"/>
      <c r="AZ14" s="41"/>
      <c r="BA14" s="41"/>
      <c r="BB14" s="344">
        <v>0.83333333333333337</v>
      </c>
      <c r="BC14" s="345"/>
      <c r="BD14" s="346"/>
      <c r="BE14" s="43" t="s">
        <v>17</v>
      </c>
      <c r="BF14" s="344">
        <v>0.29166666666666669</v>
      </c>
      <c r="BG14" s="345"/>
      <c r="BH14" s="346"/>
      <c r="BK14" s="30"/>
      <c r="BL14" s="30"/>
      <c r="BM14" s="30"/>
    </row>
    <row r="15" spans="2:65" ht="12" customHeight="1" thickBot="1" x14ac:dyDescent="0.45">
      <c r="B15" s="63"/>
      <c r="C15" s="64"/>
      <c r="D15" s="64"/>
      <c r="E15" s="64"/>
      <c r="F15" s="64"/>
      <c r="G15" s="64"/>
      <c r="H15" s="64"/>
      <c r="I15" s="63"/>
      <c r="J15" s="63"/>
      <c r="K15" s="63"/>
      <c r="L15" s="63"/>
      <c r="M15" s="63"/>
      <c r="N15" s="63"/>
      <c r="O15" s="63"/>
      <c r="P15" s="63"/>
      <c r="Q15" s="63"/>
      <c r="R15" s="63"/>
      <c r="S15" s="63"/>
      <c r="T15" s="63"/>
      <c r="U15" s="63"/>
      <c r="V15" s="63"/>
      <c r="W15" s="63"/>
      <c r="X15" s="63"/>
      <c r="Y15" s="63"/>
      <c r="Z15" s="63"/>
      <c r="AA15" s="64"/>
      <c r="AB15" s="63"/>
      <c r="AC15" s="63"/>
      <c r="AD15" s="63"/>
      <c r="AE15" s="63"/>
      <c r="AF15" s="63"/>
      <c r="AG15" s="63"/>
      <c r="AH15" s="63"/>
      <c r="AI15" s="63"/>
      <c r="AJ15" s="63"/>
      <c r="AK15" s="63"/>
      <c r="AL15" s="63"/>
      <c r="AM15" s="63"/>
      <c r="AR15" s="66"/>
      <c r="BI15" s="67"/>
      <c r="BJ15" s="67"/>
      <c r="BK15" s="67"/>
    </row>
    <row r="16" spans="2:65" ht="21.6" customHeight="1" x14ac:dyDescent="0.4">
      <c r="B16" s="347" t="s">
        <v>20</v>
      </c>
      <c r="C16" s="350" t="s">
        <v>222</v>
      </c>
      <c r="D16" s="351"/>
      <c r="E16" s="352"/>
      <c r="F16" s="68"/>
      <c r="G16" s="69"/>
      <c r="H16" s="359" t="s">
        <v>223</v>
      </c>
      <c r="I16" s="362" t="s">
        <v>224</v>
      </c>
      <c r="J16" s="351"/>
      <c r="K16" s="351"/>
      <c r="L16" s="352"/>
      <c r="M16" s="362" t="s">
        <v>225</v>
      </c>
      <c r="N16" s="351"/>
      <c r="O16" s="352"/>
      <c r="P16" s="362" t="s">
        <v>101</v>
      </c>
      <c r="Q16" s="351"/>
      <c r="R16" s="351"/>
      <c r="S16" s="351"/>
      <c r="T16" s="380"/>
      <c r="U16" s="70"/>
      <c r="V16" s="71"/>
      <c r="W16" s="71"/>
      <c r="X16" s="71"/>
      <c r="Y16" s="71"/>
      <c r="Z16" s="71"/>
      <c r="AA16" s="71"/>
      <c r="AB16" s="71"/>
      <c r="AC16" s="71"/>
      <c r="AD16" s="71"/>
      <c r="AE16" s="71"/>
      <c r="AF16" s="71"/>
      <c r="AG16" s="71"/>
      <c r="AH16" s="71"/>
      <c r="AI16" s="72" t="s">
        <v>226</v>
      </c>
      <c r="AJ16" s="71"/>
      <c r="AK16" s="71"/>
      <c r="AL16" s="71"/>
      <c r="AM16" s="71"/>
      <c r="AN16" s="71" t="s">
        <v>186</v>
      </c>
      <c r="AO16" s="71"/>
      <c r="AP16" s="73"/>
      <c r="AQ16" s="74"/>
      <c r="AR16" s="71" t="s">
        <v>185</v>
      </c>
      <c r="AS16" s="71"/>
      <c r="AT16" s="71"/>
      <c r="AU16" s="71"/>
      <c r="AV16" s="71"/>
      <c r="AW16" s="71"/>
      <c r="AX16" s="71"/>
      <c r="AY16" s="75"/>
      <c r="AZ16" s="365" t="str">
        <f>IF(BC3="計画","(11)1～4週目の勤務時間数合計","(11)1か月の勤務時間数　合計")</f>
        <v>(11)1か月の勤務時間数　合計</v>
      </c>
      <c r="BA16" s="366"/>
      <c r="BB16" s="371" t="s">
        <v>254</v>
      </c>
      <c r="BC16" s="372"/>
      <c r="BD16" s="350" t="s">
        <v>227</v>
      </c>
      <c r="BE16" s="351"/>
      <c r="BF16" s="351"/>
      <c r="BG16" s="351"/>
      <c r="BH16" s="380"/>
    </row>
    <row r="17" spans="2:60" ht="20.25" customHeight="1" x14ac:dyDescent="0.4">
      <c r="B17" s="348"/>
      <c r="C17" s="353"/>
      <c r="D17" s="354"/>
      <c r="E17" s="355"/>
      <c r="F17" s="76"/>
      <c r="G17" s="7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76"/>
      <c r="G18" s="77"/>
      <c r="H18" s="360"/>
      <c r="I18" s="363"/>
      <c r="J18" s="354"/>
      <c r="K18" s="354"/>
      <c r="L18" s="355"/>
      <c r="M18" s="363"/>
      <c r="N18" s="354"/>
      <c r="O18" s="355"/>
      <c r="P18" s="363"/>
      <c r="Q18" s="354"/>
      <c r="R18" s="354"/>
      <c r="S18" s="354"/>
      <c r="T18" s="381"/>
      <c r="U18" s="78">
        <v>1</v>
      </c>
      <c r="V18" s="79">
        <v>2</v>
      </c>
      <c r="W18" s="79">
        <v>3</v>
      </c>
      <c r="X18" s="79">
        <v>4</v>
      </c>
      <c r="Y18" s="79">
        <v>5</v>
      </c>
      <c r="Z18" s="79">
        <v>6</v>
      </c>
      <c r="AA18" s="80">
        <v>7</v>
      </c>
      <c r="AB18" s="81">
        <v>8</v>
      </c>
      <c r="AC18" s="79">
        <v>9</v>
      </c>
      <c r="AD18" s="79">
        <v>10</v>
      </c>
      <c r="AE18" s="79">
        <v>11</v>
      </c>
      <c r="AF18" s="79">
        <v>12</v>
      </c>
      <c r="AG18" s="79">
        <v>13</v>
      </c>
      <c r="AH18" s="80">
        <v>14</v>
      </c>
      <c r="AI18" s="78">
        <v>15</v>
      </c>
      <c r="AJ18" s="79">
        <v>16</v>
      </c>
      <c r="AK18" s="79">
        <v>17</v>
      </c>
      <c r="AL18" s="79">
        <v>18</v>
      </c>
      <c r="AM18" s="79">
        <v>19</v>
      </c>
      <c r="AN18" s="79">
        <v>20</v>
      </c>
      <c r="AO18" s="80">
        <v>21</v>
      </c>
      <c r="AP18" s="81">
        <v>22</v>
      </c>
      <c r="AQ18" s="79">
        <v>23</v>
      </c>
      <c r="AR18" s="79">
        <v>24</v>
      </c>
      <c r="AS18" s="79">
        <v>25</v>
      </c>
      <c r="AT18" s="79">
        <v>26</v>
      </c>
      <c r="AU18" s="79">
        <v>27</v>
      </c>
      <c r="AV18" s="80">
        <v>28</v>
      </c>
      <c r="AW18" s="82" t="str">
        <f>IF($BC$3="暦月",IF(DAY(DATE($AD$2,$AH$2,29))=29,29,""),"")</f>
        <v/>
      </c>
      <c r="AX18" s="83" t="str">
        <f>IF($BC$3="暦月",IF(DAY(DATE($AD$2,$AH$2,30))=30,30,""),"")</f>
        <v/>
      </c>
      <c r="AY18" s="84"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76"/>
      <c r="G19" s="77"/>
      <c r="H19" s="360"/>
      <c r="I19" s="363"/>
      <c r="J19" s="354"/>
      <c r="K19" s="354"/>
      <c r="L19" s="355"/>
      <c r="M19" s="363"/>
      <c r="N19" s="354"/>
      <c r="O19" s="355"/>
      <c r="P19" s="363"/>
      <c r="Q19" s="354"/>
      <c r="R19" s="354"/>
      <c r="S19" s="354"/>
      <c r="T19" s="381"/>
      <c r="U19" s="78">
        <f>WEEKDAY(DATE($AD$2,$AH$2,1))</f>
        <v>3</v>
      </c>
      <c r="V19" s="79">
        <f>WEEKDAY(DATE($AD$2,$AH$2,2))</f>
        <v>4</v>
      </c>
      <c r="W19" s="79">
        <f>WEEKDAY(DATE($AD$2,$AH$2,3))</f>
        <v>5</v>
      </c>
      <c r="X19" s="79">
        <f>WEEKDAY(DATE($AD$2,$AH$2,4))</f>
        <v>6</v>
      </c>
      <c r="Y19" s="79">
        <f>WEEKDAY(DATE($AD$2,$AH$2,5))</f>
        <v>7</v>
      </c>
      <c r="Z19" s="79">
        <f>WEEKDAY(DATE($AD$2,$AH$2,6))</f>
        <v>1</v>
      </c>
      <c r="AA19" s="80">
        <f>WEEKDAY(DATE($AD$2,$AH$2,7))</f>
        <v>2</v>
      </c>
      <c r="AB19" s="81">
        <f>WEEKDAY(DATE($AD$2,$AH$2,8))</f>
        <v>3</v>
      </c>
      <c r="AC19" s="79">
        <f>WEEKDAY(DATE($AD$2,$AH$2,9))</f>
        <v>4</v>
      </c>
      <c r="AD19" s="79">
        <f>WEEKDAY(DATE($AD$2,$AH$2,10))</f>
        <v>5</v>
      </c>
      <c r="AE19" s="79">
        <f>WEEKDAY(DATE($AD$2,$AH$2,11))</f>
        <v>6</v>
      </c>
      <c r="AF19" s="79">
        <f>WEEKDAY(DATE($AD$2,$AH$2,12))</f>
        <v>7</v>
      </c>
      <c r="AG19" s="79">
        <f>WEEKDAY(DATE($AD$2,$AH$2,13))</f>
        <v>1</v>
      </c>
      <c r="AH19" s="80">
        <f>WEEKDAY(DATE($AD$2,$AH$2,14))</f>
        <v>2</v>
      </c>
      <c r="AI19" s="81">
        <f>WEEKDAY(DATE($AD$2,$AH$2,15))</f>
        <v>3</v>
      </c>
      <c r="AJ19" s="79">
        <f>WEEKDAY(DATE($AD$2,$AH$2,16))</f>
        <v>4</v>
      </c>
      <c r="AK19" s="79">
        <f>WEEKDAY(DATE($AD$2,$AH$2,17))</f>
        <v>5</v>
      </c>
      <c r="AL19" s="79">
        <f>WEEKDAY(DATE($AD$2,$AH$2,18))</f>
        <v>6</v>
      </c>
      <c r="AM19" s="79">
        <f>WEEKDAY(DATE($AD$2,$AH$2,19))</f>
        <v>7</v>
      </c>
      <c r="AN19" s="79">
        <f>WEEKDAY(DATE($AD$2,$AH$2,20))</f>
        <v>1</v>
      </c>
      <c r="AO19" s="80">
        <f>WEEKDAY(DATE($AD$2,$AH$2,21))</f>
        <v>2</v>
      </c>
      <c r="AP19" s="81">
        <f>WEEKDAY(DATE($AD$2,$AH$2,22))</f>
        <v>3</v>
      </c>
      <c r="AQ19" s="79">
        <f>WEEKDAY(DATE($AD$2,$AH$2,23))</f>
        <v>4</v>
      </c>
      <c r="AR19" s="79">
        <f>WEEKDAY(DATE($AD$2,$AH$2,24))</f>
        <v>5</v>
      </c>
      <c r="AS19" s="79">
        <f>WEEKDAY(DATE($AD$2,$AH$2,25))</f>
        <v>6</v>
      </c>
      <c r="AT19" s="79">
        <f>WEEKDAY(DATE($AD$2,$AH$2,26))</f>
        <v>7</v>
      </c>
      <c r="AU19" s="79">
        <f>WEEKDAY(DATE($AD$2,$AH$2,27))</f>
        <v>1</v>
      </c>
      <c r="AV19" s="80">
        <f>WEEKDAY(DATE($AD$2,$AH$2,28))</f>
        <v>2</v>
      </c>
      <c r="AW19" s="81">
        <f>IF(AW18=29,WEEKDAY(DATE($AD$2,$AH$2,29)),0)</f>
        <v>0</v>
      </c>
      <c r="AX19" s="79">
        <f>IF(AX18=30,WEEKDAY(DATE($AD$2,$AH$2,30)),0)</f>
        <v>0</v>
      </c>
      <c r="AY19" s="80">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85"/>
      <c r="G20" s="86"/>
      <c r="H20" s="361"/>
      <c r="I20" s="364"/>
      <c r="J20" s="357"/>
      <c r="K20" s="357"/>
      <c r="L20" s="358"/>
      <c r="M20" s="364"/>
      <c r="N20" s="357"/>
      <c r="O20" s="358"/>
      <c r="P20" s="364"/>
      <c r="Q20" s="357"/>
      <c r="R20" s="357"/>
      <c r="S20" s="357"/>
      <c r="T20" s="382"/>
      <c r="U20" s="87" t="str">
        <f>IF(U19=1,"日",IF(U19=2,"月",IF(U19=3,"火",IF(U19=4,"水",IF(U19=5,"木",IF(U19=6,"金","土"))))))</f>
        <v>火</v>
      </c>
      <c r="V20" s="88" t="str">
        <f t="shared" ref="V20:AV20" si="0">IF(V19=1,"日",IF(V19=2,"月",IF(V19=3,"火",IF(V19=4,"水",IF(V19=5,"木",IF(V19=6,"金","土"))))))</f>
        <v>水</v>
      </c>
      <c r="W20" s="88" t="str">
        <f t="shared" si="0"/>
        <v>木</v>
      </c>
      <c r="X20" s="88" t="str">
        <f t="shared" si="0"/>
        <v>金</v>
      </c>
      <c r="Y20" s="88" t="str">
        <f t="shared" si="0"/>
        <v>土</v>
      </c>
      <c r="Z20" s="88" t="str">
        <f t="shared" si="0"/>
        <v>日</v>
      </c>
      <c r="AA20" s="89" t="str">
        <f t="shared" si="0"/>
        <v>月</v>
      </c>
      <c r="AB20" s="90" t="str">
        <f>IF(AB19=1,"日",IF(AB19=2,"月",IF(AB19=3,"火",IF(AB19=4,"水",IF(AB19=5,"木",IF(AB19=6,"金","土"))))))</f>
        <v>火</v>
      </c>
      <c r="AC20" s="88" t="str">
        <f t="shared" si="0"/>
        <v>水</v>
      </c>
      <c r="AD20" s="88" t="str">
        <f t="shared" si="0"/>
        <v>木</v>
      </c>
      <c r="AE20" s="88" t="str">
        <f t="shared" si="0"/>
        <v>金</v>
      </c>
      <c r="AF20" s="88" t="str">
        <f t="shared" si="0"/>
        <v>土</v>
      </c>
      <c r="AG20" s="88" t="str">
        <f t="shared" si="0"/>
        <v>日</v>
      </c>
      <c r="AH20" s="89" t="str">
        <f t="shared" si="0"/>
        <v>月</v>
      </c>
      <c r="AI20" s="90" t="str">
        <f>IF(AI19=1,"日",IF(AI19=2,"月",IF(AI19=3,"火",IF(AI19=4,"水",IF(AI19=5,"木",IF(AI19=6,"金","土"))))))</f>
        <v>火</v>
      </c>
      <c r="AJ20" s="88" t="str">
        <f t="shared" si="0"/>
        <v>水</v>
      </c>
      <c r="AK20" s="88" t="str">
        <f t="shared" si="0"/>
        <v>木</v>
      </c>
      <c r="AL20" s="88" t="str">
        <f t="shared" si="0"/>
        <v>金</v>
      </c>
      <c r="AM20" s="88" t="str">
        <f t="shared" si="0"/>
        <v>土</v>
      </c>
      <c r="AN20" s="88" t="str">
        <f t="shared" si="0"/>
        <v>日</v>
      </c>
      <c r="AO20" s="89" t="str">
        <f t="shared" si="0"/>
        <v>月</v>
      </c>
      <c r="AP20" s="90" t="str">
        <f>IF(AP19=1,"日",IF(AP19=2,"月",IF(AP19=3,"火",IF(AP19=4,"水",IF(AP19=5,"木",IF(AP19=6,"金","土"))))))</f>
        <v>火</v>
      </c>
      <c r="AQ20" s="88" t="str">
        <f t="shared" si="0"/>
        <v>水</v>
      </c>
      <c r="AR20" s="88" t="str">
        <f t="shared" si="0"/>
        <v>木</v>
      </c>
      <c r="AS20" s="88" t="str">
        <f t="shared" si="0"/>
        <v>金</v>
      </c>
      <c r="AT20" s="88" t="str">
        <f t="shared" si="0"/>
        <v>土</v>
      </c>
      <c r="AU20" s="88" t="str">
        <f t="shared" si="0"/>
        <v>日</v>
      </c>
      <c r="AV20" s="89" t="str">
        <f t="shared" si="0"/>
        <v>月</v>
      </c>
      <c r="AW20" s="88" t="str">
        <f>IF(AW19=1,"日",IF(AW19=2,"月",IF(AW19=3,"火",IF(AW19=4,"水",IF(AW19=5,"木",IF(AW19=6,"金",IF(AW19=0,"","土")))))))</f>
        <v/>
      </c>
      <c r="AX20" s="88" t="str">
        <f>IF(AX19=1,"日",IF(AX19=2,"月",IF(AX19=3,"火",IF(AX19=4,"水",IF(AX19=5,"木",IF(AX19=6,"金",IF(AX19=0,"","土")))))))</f>
        <v/>
      </c>
      <c r="AY20" s="88" t="str">
        <f>IF(AY19=1,"日",IF(AY19=2,"月",IF(AY19=3,"火",IF(AY19=4,"水",IF(AY19=5,"木",IF(AY19=6,"金",IF(AY19=0,"","土")))))))</f>
        <v/>
      </c>
      <c r="AZ20" s="369"/>
      <c r="BA20" s="370"/>
      <c r="BB20" s="375"/>
      <c r="BC20" s="376"/>
      <c r="BD20" s="356"/>
      <c r="BE20" s="357"/>
      <c r="BF20" s="357"/>
      <c r="BG20" s="357"/>
      <c r="BH20" s="382"/>
    </row>
    <row r="21" spans="2:60" ht="20.25" customHeight="1" x14ac:dyDescent="0.4">
      <c r="B21" s="91"/>
      <c r="C21" s="383" t="s">
        <v>77</v>
      </c>
      <c r="D21" s="384"/>
      <c r="E21" s="385"/>
      <c r="F21" s="92"/>
      <c r="G21" s="92"/>
      <c r="H21" s="339" t="s">
        <v>109</v>
      </c>
      <c r="I21" s="309" t="s">
        <v>79</v>
      </c>
      <c r="J21" s="310"/>
      <c r="K21" s="310"/>
      <c r="L21" s="311"/>
      <c r="M21" s="340" t="s">
        <v>108</v>
      </c>
      <c r="N21" s="341"/>
      <c r="O21" s="342"/>
      <c r="P21" s="94" t="s">
        <v>18</v>
      </c>
      <c r="Q21" s="95"/>
      <c r="R21" s="95"/>
      <c r="S21" s="96"/>
      <c r="T21" s="97"/>
      <c r="U21" s="98" t="s">
        <v>41</v>
      </c>
      <c r="V21" s="98" t="s">
        <v>187</v>
      </c>
      <c r="W21" s="98" t="s">
        <v>187</v>
      </c>
      <c r="X21" s="98"/>
      <c r="Y21" s="98" t="s">
        <v>41</v>
      </c>
      <c r="Z21" s="98" t="s">
        <v>41</v>
      </c>
      <c r="AA21" s="99"/>
      <c r="AB21" s="100" t="s">
        <v>41</v>
      </c>
      <c r="AC21" s="98"/>
      <c r="AD21" s="98" t="s">
        <v>187</v>
      </c>
      <c r="AE21" s="98" t="s">
        <v>41</v>
      </c>
      <c r="AF21" s="98" t="s">
        <v>41</v>
      </c>
      <c r="AG21" s="98"/>
      <c r="AH21" s="99" t="s">
        <v>41</v>
      </c>
      <c r="AI21" s="100"/>
      <c r="AJ21" s="98" t="s">
        <v>41</v>
      </c>
      <c r="AK21" s="98" t="s">
        <v>41</v>
      </c>
      <c r="AL21" s="98" t="s">
        <v>41</v>
      </c>
      <c r="AM21" s="98" t="s">
        <v>41</v>
      </c>
      <c r="AN21" s="98" t="s">
        <v>41</v>
      </c>
      <c r="AO21" s="99"/>
      <c r="AP21" s="100"/>
      <c r="AQ21" s="98" t="s">
        <v>41</v>
      </c>
      <c r="AR21" s="98" t="s">
        <v>41</v>
      </c>
      <c r="AS21" s="98" t="s">
        <v>41</v>
      </c>
      <c r="AT21" s="98" t="s">
        <v>41</v>
      </c>
      <c r="AU21" s="98" t="s">
        <v>157</v>
      </c>
      <c r="AV21" s="99"/>
      <c r="AW21" s="100"/>
      <c r="AX21" s="98"/>
      <c r="AY21" s="98"/>
      <c r="AZ21" s="394"/>
      <c r="BA21" s="395"/>
      <c r="BB21" s="396"/>
      <c r="BC21" s="395"/>
      <c r="BD21" s="397"/>
      <c r="BE21" s="398"/>
      <c r="BF21" s="398"/>
      <c r="BG21" s="398"/>
      <c r="BH21" s="399"/>
    </row>
    <row r="22" spans="2:60" ht="20.25" customHeight="1" x14ac:dyDescent="0.4">
      <c r="B22" s="101">
        <v>1</v>
      </c>
      <c r="C22" s="285"/>
      <c r="D22" s="286"/>
      <c r="E22" s="287"/>
      <c r="F22" s="102" t="str">
        <f>C21</f>
        <v>管理者</v>
      </c>
      <c r="G22" s="102"/>
      <c r="H22" s="251"/>
      <c r="I22" s="266"/>
      <c r="J22" s="267"/>
      <c r="K22" s="267"/>
      <c r="L22" s="268"/>
      <c r="M22" s="256"/>
      <c r="N22" s="257"/>
      <c r="O22" s="258"/>
      <c r="P22" s="104" t="s">
        <v>73</v>
      </c>
      <c r="Q22" s="105"/>
      <c r="R22" s="105"/>
      <c r="S22" s="106"/>
      <c r="T22" s="107"/>
      <c r="U22" s="108">
        <f>IF(U21="","",VLOOKUP(U21,'【記載例】シフト記号表（勤務時間帯）'!$D$6:$X$47,21,FALSE))</f>
        <v>8</v>
      </c>
      <c r="V22" s="109">
        <f>IF(V21="","",VLOOKUP(V21,'【記載例】シフト記号表（勤務時間帯）'!$D$6:$X$47,21,FALSE))</f>
        <v>8</v>
      </c>
      <c r="W22" s="109">
        <f>IF(W21="","",VLOOKUP(W21,'【記載例】シフト記号表（勤務時間帯）'!$D$6:$X$47,21,FALSE))</f>
        <v>8</v>
      </c>
      <c r="X22" s="109" t="str">
        <f>IF(X21="","",VLOOKUP(X21,'【記載例】シフト記号表（勤務時間帯）'!$D$6:$X$47,21,FALSE))</f>
        <v/>
      </c>
      <c r="Y22" s="109">
        <f>IF(Y21="","",VLOOKUP(Y21,'【記載例】シフト記号表（勤務時間帯）'!$D$6:$X$47,21,FALSE))</f>
        <v>8</v>
      </c>
      <c r="Z22" s="109">
        <f>IF(Z21="","",VLOOKUP(Z21,'【記載例】シフト記号表（勤務時間帯）'!$D$6:$X$47,21,FALSE))</f>
        <v>8</v>
      </c>
      <c r="AA22" s="110" t="str">
        <f>IF(AA21="","",VLOOKUP(AA21,'【記載例】シフト記号表（勤務時間帯）'!$D$6:$X$47,21,FALSE))</f>
        <v/>
      </c>
      <c r="AB22" s="108">
        <f>IF(AB21="","",VLOOKUP(AB21,'【記載例】シフト記号表（勤務時間帯）'!$D$6:$X$47,21,FALSE))</f>
        <v>8</v>
      </c>
      <c r="AC22" s="109" t="str">
        <f>IF(AC21="","",VLOOKUP(AC21,'【記載例】シフト記号表（勤務時間帯）'!$D$6:$X$47,21,FALSE))</f>
        <v/>
      </c>
      <c r="AD22" s="109">
        <f>IF(AD21="","",VLOOKUP(AD21,'【記載例】シフト記号表（勤務時間帯）'!$D$6:$X$47,21,FALSE))</f>
        <v>8</v>
      </c>
      <c r="AE22" s="109">
        <f>IF(AE21="","",VLOOKUP(AE21,'【記載例】シフト記号表（勤務時間帯）'!$D$6:$X$47,21,FALSE))</f>
        <v>8</v>
      </c>
      <c r="AF22" s="109">
        <f>IF(AF21="","",VLOOKUP(AF21,'【記載例】シフト記号表（勤務時間帯）'!$D$6:$X$47,21,FALSE))</f>
        <v>8</v>
      </c>
      <c r="AG22" s="109" t="str">
        <f>IF(AG21="","",VLOOKUP(AG21,'【記載例】シフト記号表（勤務時間帯）'!$D$6:$X$47,21,FALSE))</f>
        <v/>
      </c>
      <c r="AH22" s="110">
        <f>IF(AH21="","",VLOOKUP(AH21,'【記載例】シフト記号表（勤務時間帯）'!$D$6:$X$47,21,FALSE))</f>
        <v>8</v>
      </c>
      <c r="AI22" s="108" t="str">
        <f>IF(AI21="","",VLOOKUP(AI21,'【記載例】シフト記号表（勤務時間帯）'!$D$6:$X$47,21,FALSE))</f>
        <v/>
      </c>
      <c r="AJ22" s="109">
        <f>IF(AJ21="","",VLOOKUP(AJ21,'【記載例】シフト記号表（勤務時間帯）'!$D$6:$X$47,21,FALSE))</f>
        <v>8</v>
      </c>
      <c r="AK22" s="109">
        <f>IF(AK21="","",VLOOKUP(AK21,'【記載例】シフト記号表（勤務時間帯）'!$D$6:$X$47,21,FALSE))</f>
        <v>8</v>
      </c>
      <c r="AL22" s="109">
        <f>IF(AL21="","",VLOOKUP(AL21,'【記載例】シフト記号表（勤務時間帯）'!$D$6:$X$47,21,FALSE))</f>
        <v>8</v>
      </c>
      <c r="AM22" s="109">
        <f>IF(AM21="","",VLOOKUP(AM21,'【記載例】シフト記号表（勤務時間帯）'!$D$6:$X$47,21,FALSE))</f>
        <v>8</v>
      </c>
      <c r="AN22" s="109">
        <f>IF(AN21="","",VLOOKUP(AN21,'【記載例】シフト記号表（勤務時間帯）'!$D$6:$X$47,21,FALSE))</f>
        <v>8</v>
      </c>
      <c r="AO22" s="110" t="str">
        <f>IF(AO21="","",VLOOKUP(AO21,'【記載例】シフト記号表（勤務時間帯）'!$D$6:$X$47,21,FALSE))</f>
        <v/>
      </c>
      <c r="AP22" s="108" t="str">
        <f>IF(AP21="","",VLOOKUP(AP21,'【記載例】シフト記号表（勤務時間帯）'!$D$6:$X$47,21,FALSE))</f>
        <v/>
      </c>
      <c r="AQ22" s="109">
        <f>IF(AQ21="","",VLOOKUP(AQ21,'【記載例】シフト記号表（勤務時間帯）'!$D$6:$X$47,21,FALSE))</f>
        <v>8</v>
      </c>
      <c r="AR22" s="109">
        <f>IF(AR21="","",VLOOKUP(AR21,'【記載例】シフト記号表（勤務時間帯）'!$D$6:$X$47,21,FALSE))</f>
        <v>8</v>
      </c>
      <c r="AS22" s="109">
        <f>IF(AS21="","",VLOOKUP(AS21,'【記載例】シフト記号表（勤務時間帯）'!$D$6:$X$47,21,FALSE))</f>
        <v>8</v>
      </c>
      <c r="AT22" s="109">
        <f>IF(AT21="","",VLOOKUP(AT21,'【記載例】シフト記号表（勤務時間帯）'!$D$6:$X$47,21,FALSE))</f>
        <v>8</v>
      </c>
      <c r="AU22" s="109">
        <f>IF(AU21="","",VLOOKUP(AU21,'【記載例】シフト記号表（勤務時間帯）'!$D$6:$X$47,21,FALSE))</f>
        <v>8</v>
      </c>
      <c r="AV22" s="110" t="str">
        <f>IF(AV21="","",VLOOKUP(AV21,'【記載例】シフト記号表（勤務時間帯）'!$D$6:$X$47,21,FALSE))</f>
        <v/>
      </c>
      <c r="AW22" s="108" t="str">
        <f>IF(AW21="","",VLOOKUP(AW21,'【記載例】シフト記号表（勤務時間帯）'!$D$6:$X$47,21,FALSE))</f>
        <v/>
      </c>
      <c r="AX22" s="109" t="str">
        <f>IF(AX21="","",VLOOKUP(AX21,'【記載例】シフト記号表（勤務時間帯）'!$D$6:$X$47,21,FALSE))</f>
        <v/>
      </c>
      <c r="AY22" s="109" t="str">
        <f>IF(AY21="","",VLOOKUP(AY21,'【記載例】シフト記号表（勤務時間帯）'!$D$6:$X$47,21,FALSE))</f>
        <v/>
      </c>
      <c r="AZ22" s="303">
        <f>IF($BC$3="４週",SUM(U22:AV22),IF($BC$3="暦月",SUM(U22:AY22),""))</f>
        <v>160</v>
      </c>
      <c r="BA22" s="304"/>
      <c r="BB22" s="305">
        <f>IF($BC$3="４週",AZ22/4,IF($BC$3="暦月",(AZ22/($BC$8/7)),""))</f>
        <v>40</v>
      </c>
      <c r="BC22" s="304"/>
      <c r="BD22" s="297"/>
      <c r="BE22" s="298"/>
      <c r="BF22" s="298"/>
      <c r="BG22" s="298"/>
      <c r="BH22" s="299"/>
    </row>
    <row r="23" spans="2:60" ht="20.25" customHeight="1" x14ac:dyDescent="0.4">
      <c r="B23" s="111"/>
      <c r="C23" s="288"/>
      <c r="D23" s="289"/>
      <c r="E23" s="290"/>
      <c r="F23" s="112"/>
      <c r="G23" s="112" t="str">
        <f>C21</f>
        <v>管理者</v>
      </c>
      <c r="H23" s="252"/>
      <c r="I23" s="269"/>
      <c r="J23" s="270"/>
      <c r="K23" s="270"/>
      <c r="L23" s="271"/>
      <c r="M23" s="259"/>
      <c r="N23" s="260"/>
      <c r="O23" s="261"/>
      <c r="P23" s="114" t="s">
        <v>74</v>
      </c>
      <c r="Q23" s="115"/>
      <c r="R23" s="115"/>
      <c r="S23" s="116"/>
      <c r="T23" s="117"/>
      <c r="U23" s="118" t="str">
        <f>IF(U21="","",VLOOKUP(U21,'【記載例】シフト記号表（勤務時間帯）'!$D$6:$Z$47,23,FALSE))</f>
        <v>-</v>
      </c>
      <c r="V23" s="119" t="str">
        <f>IF(V21="","",VLOOKUP(V21,'【記載例】シフト記号表（勤務時間帯）'!$D$6:$Z$47,23,FALSE))</f>
        <v>-</v>
      </c>
      <c r="W23" s="119" t="str">
        <f>IF(W21="","",VLOOKUP(W21,'【記載例】シフト記号表（勤務時間帯）'!$D$6:$Z$47,23,FALSE))</f>
        <v>-</v>
      </c>
      <c r="X23" s="119" t="str">
        <f>IF(X21="","",VLOOKUP(X21,'【記載例】シフト記号表（勤務時間帯）'!$D$6:$Z$47,23,FALSE))</f>
        <v/>
      </c>
      <c r="Y23" s="119" t="str">
        <f>IF(Y21="","",VLOOKUP(Y21,'【記載例】シフト記号表（勤務時間帯）'!$D$6:$Z$47,23,FALSE))</f>
        <v>-</v>
      </c>
      <c r="Z23" s="119" t="str">
        <f>IF(Z21="","",VLOOKUP(Z21,'【記載例】シフト記号表（勤務時間帯）'!$D$6:$Z$47,23,FALSE))</f>
        <v>-</v>
      </c>
      <c r="AA23" s="120" t="str">
        <f>IF(AA21="","",VLOOKUP(AA21,'【記載例】シフト記号表（勤務時間帯）'!$D$6:$Z$47,23,FALSE))</f>
        <v/>
      </c>
      <c r="AB23" s="118" t="str">
        <f>IF(AB21="","",VLOOKUP(AB21,'【記載例】シフト記号表（勤務時間帯）'!$D$6:$Z$47,23,FALSE))</f>
        <v>-</v>
      </c>
      <c r="AC23" s="119" t="str">
        <f>IF(AC21="","",VLOOKUP(AC21,'【記載例】シフト記号表（勤務時間帯）'!$D$6:$Z$47,23,FALSE))</f>
        <v/>
      </c>
      <c r="AD23" s="119" t="str">
        <f>IF(AD21="","",VLOOKUP(AD21,'【記載例】シフト記号表（勤務時間帯）'!$D$6:$Z$47,23,FALSE))</f>
        <v>-</v>
      </c>
      <c r="AE23" s="119" t="str">
        <f>IF(AE21="","",VLOOKUP(AE21,'【記載例】シフト記号表（勤務時間帯）'!$D$6:$Z$47,23,FALSE))</f>
        <v>-</v>
      </c>
      <c r="AF23" s="119" t="str">
        <f>IF(AF21="","",VLOOKUP(AF21,'【記載例】シフト記号表（勤務時間帯）'!$D$6:$Z$47,23,FALSE))</f>
        <v>-</v>
      </c>
      <c r="AG23" s="119" t="str">
        <f>IF(AG21="","",VLOOKUP(AG21,'【記載例】シフト記号表（勤務時間帯）'!$D$6:$Z$47,23,FALSE))</f>
        <v/>
      </c>
      <c r="AH23" s="120" t="str">
        <f>IF(AH21="","",VLOOKUP(AH21,'【記載例】シフト記号表（勤務時間帯）'!$D$6:$Z$47,23,FALSE))</f>
        <v>-</v>
      </c>
      <c r="AI23" s="118" t="str">
        <f>IF(AI21="","",VLOOKUP(AI21,'【記載例】シフト記号表（勤務時間帯）'!$D$6:$Z$47,23,FALSE))</f>
        <v/>
      </c>
      <c r="AJ23" s="119" t="str">
        <f>IF(AJ21="","",VLOOKUP(AJ21,'【記載例】シフト記号表（勤務時間帯）'!$D$6:$Z$47,23,FALSE))</f>
        <v>-</v>
      </c>
      <c r="AK23" s="119" t="str">
        <f>IF(AK21="","",VLOOKUP(AK21,'【記載例】シフト記号表（勤務時間帯）'!$D$6:$Z$47,23,FALSE))</f>
        <v>-</v>
      </c>
      <c r="AL23" s="119" t="str">
        <f>IF(AL21="","",VLOOKUP(AL21,'【記載例】シフト記号表（勤務時間帯）'!$D$6:$Z$47,23,FALSE))</f>
        <v>-</v>
      </c>
      <c r="AM23" s="119" t="str">
        <f>IF(AM21="","",VLOOKUP(AM21,'【記載例】シフト記号表（勤務時間帯）'!$D$6:$Z$47,23,FALSE))</f>
        <v>-</v>
      </c>
      <c r="AN23" s="119" t="str">
        <f>IF(AN21="","",VLOOKUP(AN21,'【記載例】シフト記号表（勤務時間帯）'!$D$6:$Z$47,23,FALSE))</f>
        <v>-</v>
      </c>
      <c r="AO23" s="120" t="str">
        <f>IF(AO21="","",VLOOKUP(AO21,'【記載例】シフト記号表（勤務時間帯）'!$D$6:$Z$47,23,FALSE))</f>
        <v/>
      </c>
      <c r="AP23" s="118" t="str">
        <f>IF(AP21="","",VLOOKUP(AP21,'【記載例】シフト記号表（勤務時間帯）'!$D$6:$Z$47,23,FALSE))</f>
        <v/>
      </c>
      <c r="AQ23" s="119" t="str">
        <f>IF(AQ21="","",VLOOKUP(AQ21,'【記載例】シフト記号表（勤務時間帯）'!$D$6:$Z$47,23,FALSE))</f>
        <v>-</v>
      </c>
      <c r="AR23" s="119" t="str">
        <f>IF(AR21="","",VLOOKUP(AR21,'【記載例】シフト記号表（勤務時間帯）'!$D$6:$Z$47,23,FALSE))</f>
        <v>-</v>
      </c>
      <c r="AS23" s="119" t="str">
        <f>IF(AS21="","",VLOOKUP(AS21,'【記載例】シフト記号表（勤務時間帯）'!$D$6:$Z$47,23,FALSE))</f>
        <v>-</v>
      </c>
      <c r="AT23" s="119" t="str">
        <f>IF(AT21="","",VLOOKUP(AT21,'【記載例】シフト記号表（勤務時間帯）'!$D$6:$Z$47,23,FALSE))</f>
        <v>-</v>
      </c>
      <c r="AU23" s="119" t="str">
        <f>IF(AU21="","",VLOOKUP(AU21,'【記載例】シフト記号表（勤務時間帯）'!$D$6:$Z$47,23,FALSE))</f>
        <v>-</v>
      </c>
      <c r="AV23" s="120" t="str">
        <f>IF(AV21="","",VLOOKUP(AV21,'【記載例】シフト記号表（勤務時間帯）'!$D$6:$Z$47,23,FALSE))</f>
        <v/>
      </c>
      <c r="AW23" s="118" t="str">
        <f>IF(AW21="","",VLOOKUP(AW21,'【記載例】シフト記号表（勤務時間帯）'!$D$6:$Z$47,23,FALSE))</f>
        <v/>
      </c>
      <c r="AX23" s="119" t="str">
        <f>IF(AX21="","",VLOOKUP(AX21,'【記載例】シフト記号表（勤務時間帯）'!$D$6:$Z$47,23,FALSE))</f>
        <v/>
      </c>
      <c r="AY23" s="119" t="str">
        <f>IF(AY21="","",VLOOKUP(AY21,'【記載例】シフト記号表（勤務時間帯）'!$D$6:$Z$47,23,FALSE))</f>
        <v/>
      </c>
      <c r="AZ23" s="306">
        <f>IF($BC$3="４週",SUM(U23:AV23),IF($BC$3="暦月",SUM(U23:AY23),""))</f>
        <v>0</v>
      </c>
      <c r="BA23" s="307"/>
      <c r="BB23" s="308">
        <f>IF($BC$3="４週",AZ23/4,IF($BC$3="暦月",(AZ23/($BC$8/7)),""))</f>
        <v>0</v>
      </c>
      <c r="BC23" s="307"/>
      <c r="BD23" s="300"/>
      <c r="BE23" s="301"/>
      <c r="BF23" s="301"/>
      <c r="BG23" s="301"/>
      <c r="BH23" s="302"/>
    </row>
    <row r="24" spans="2:60" ht="20.25" customHeight="1" x14ac:dyDescent="0.4">
      <c r="B24" s="121"/>
      <c r="C24" s="282" t="s">
        <v>78</v>
      </c>
      <c r="D24" s="283"/>
      <c r="E24" s="284"/>
      <c r="F24" s="122"/>
      <c r="G24" s="122"/>
      <c r="H24" s="343" t="s">
        <v>109</v>
      </c>
      <c r="I24" s="263" t="s">
        <v>78</v>
      </c>
      <c r="J24" s="264"/>
      <c r="K24" s="264"/>
      <c r="L24" s="265"/>
      <c r="M24" s="253" t="s">
        <v>125</v>
      </c>
      <c r="N24" s="254"/>
      <c r="O24" s="255"/>
      <c r="P24" s="124" t="s">
        <v>18</v>
      </c>
      <c r="Q24" s="125"/>
      <c r="R24" s="125"/>
      <c r="S24" s="126"/>
      <c r="T24" s="127"/>
      <c r="U24" s="128" t="s">
        <v>42</v>
      </c>
      <c r="V24" s="129" t="s">
        <v>42</v>
      </c>
      <c r="W24" s="129" t="s">
        <v>42</v>
      </c>
      <c r="X24" s="129" t="s">
        <v>42</v>
      </c>
      <c r="Y24" s="129"/>
      <c r="Z24" s="129" t="s">
        <v>42</v>
      </c>
      <c r="AA24" s="130" t="s">
        <v>42</v>
      </c>
      <c r="AB24" s="128"/>
      <c r="AC24" s="129" t="s">
        <v>42</v>
      </c>
      <c r="AD24" s="129" t="s">
        <v>42</v>
      </c>
      <c r="AE24" s="129" t="s">
        <v>42</v>
      </c>
      <c r="AF24" s="129"/>
      <c r="AG24" s="129"/>
      <c r="AH24" s="130" t="s">
        <v>42</v>
      </c>
      <c r="AI24" s="128" t="s">
        <v>42</v>
      </c>
      <c r="AJ24" s="129" t="s">
        <v>42</v>
      </c>
      <c r="AK24" s="129"/>
      <c r="AL24" s="129" t="s">
        <v>42</v>
      </c>
      <c r="AM24" s="129" t="s">
        <v>42</v>
      </c>
      <c r="AN24" s="129" t="s">
        <v>42</v>
      </c>
      <c r="AO24" s="130" t="s">
        <v>42</v>
      </c>
      <c r="AP24" s="128" t="s">
        <v>42</v>
      </c>
      <c r="AQ24" s="129"/>
      <c r="AR24" s="129" t="s">
        <v>42</v>
      </c>
      <c r="AS24" s="129"/>
      <c r="AT24" s="129" t="s">
        <v>42</v>
      </c>
      <c r="AU24" s="129"/>
      <c r="AV24" s="130" t="s">
        <v>42</v>
      </c>
      <c r="AW24" s="128"/>
      <c r="AX24" s="129"/>
      <c r="AY24" s="129"/>
      <c r="AZ24" s="262"/>
      <c r="BA24" s="249"/>
      <c r="BB24" s="248"/>
      <c r="BC24" s="249"/>
      <c r="BD24" s="294"/>
      <c r="BE24" s="295"/>
      <c r="BF24" s="295"/>
      <c r="BG24" s="295"/>
      <c r="BH24" s="296"/>
    </row>
    <row r="25" spans="2:60" ht="20.25" customHeight="1" x14ac:dyDescent="0.4">
      <c r="B25" s="101">
        <f>B22+1</f>
        <v>2</v>
      </c>
      <c r="C25" s="285"/>
      <c r="D25" s="286"/>
      <c r="E25" s="287"/>
      <c r="F25" s="102" t="str">
        <f>C24</f>
        <v>介護支援専門員</v>
      </c>
      <c r="G25" s="102"/>
      <c r="H25" s="251"/>
      <c r="I25" s="266"/>
      <c r="J25" s="267"/>
      <c r="K25" s="267"/>
      <c r="L25" s="268"/>
      <c r="M25" s="256"/>
      <c r="N25" s="257"/>
      <c r="O25" s="258"/>
      <c r="P25" s="104" t="s">
        <v>73</v>
      </c>
      <c r="Q25" s="105"/>
      <c r="R25" s="105"/>
      <c r="S25" s="106"/>
      <c r="T25" s="107"/>
      <c r="U25" s="108">
        <f>IF(U24="","",VLOOKUP(U24,'【記載例】シフト記号表（勤務時間帯）'!$D$6:$X$47,21,FALSE))</f>
        <v>7.9999999999999982</v>
      </c>
      <c r="V25" s="109">
        <f>IF(V24="","",VLOOKUP(V24,'【記載例】シフト記号表（勤務時間帯）'!$D$6:$X$47,21,FALSE))</f>
        <v>7.9999999999999982</v>
      </c>
      <c r="W25" s="109">
        <f>IF(W24="","",VLOOKUP(W24,'【記載例】シフト記号表（勤務時間帯）'!$D$6:$X$47,21,FALSE))</f>
        <v>7.9999999999999982</v>
      </c>
      <c r="X25" s="109">
        <f>IF(X24="","",VLOOKUP(X24,'【記載例】シフト記号表（勤務時間帯）'!$D$6:$X$47,21,FALSE))</f>
        <v>7.9999999999999982</v>
      </c>
      <c r="Y25" s="109" t="str">
        <f>IF(Y24="","",VLOOKUP(Y24,'【記載例】シフト記号表（勤務時間帯）'!$D$6:$X$47,21,FALSE))</f>
        <v/>
      </c>
      <c r="Z25" s="109">
        <f>IF(Z24="","",VLOOKUP(Z24,'【記載例】シフト記号表（勤務時間帯）'!$D$6:$X$47,21,FALSE))</f>
        <v>7.9999999999999982</v>
      </c>
      <c r="AA25" s="110">
        <f>IF(AA24="","",VLOOKUP(AA24,'【記載例】シフト記号表（勤務時間帯）'!$D$6:$X$47,21,FALSE))</f>
        <v>7.9999999999999982</v>
      </c>
      <c r="AB25" s="108" t="str">
        <f>IF(AB24="","",VLOOKUP(AB24,'【記載例】シフト記号表（勤務時間帯）'!$D$6:$X$47,21,FALSE))</f>
        <v/>
      </c>
      <c r="AC25" s="109">
        <f>IF(AC24="","",VLOOKUP(AC24,'【記載例】シフト記号表（勤務時間帯）'!$D$6:$X$47,21,FALSE))</f>
        <v>7.9999999999999982</v>
      </c>
      <c r="AD25" s="109">
        <f>IF(AD24="","",VLOOKUP(AD24,'【記載例】シフト記号表（勤務時間帯）'!$D$6:$X$47,21,FALSE))</f>
        <v>7.9999999999999982</v>
      </c>
      <c r="AE25" s="109">
        <f>IF(AE24="","",VLOOKUP(AE24,'【記載例】シフト記号表（勤務時間帯）'!$D$6:$X$47,21,FALSE))</f>
        <v>7.9999999999999982</v>
      </c>
      <c r="AF25" s="109" t="str">
        <f>IF(AF24="","",VLOOKUP(AF24,'【記載例】シフト記号表（勤務時間帯）'!$D$6:$X$47,21,FALSE))</f>
        <v/>
      </c>
      <c r="AG25" s="109" t="str">
        <f>IF(AG24="","",VLOOKUP(AG24,'【記載例】シフト記号表（勤務時間帯）'!$D$6:$X$47,21,FALSE))</f>
        <v/>
      </c>
      <c r="AH25" s="110">
        <f>IF(AH24="","",VLOOKUP(AH24,'【記載例】シフト記号表（勤務時間帯）'!$D$6:$X$47,21,FALSE))</f>
        <v>7.9999999999999982</v>
      </c>
      <c r="AI25" s="108">
        <f>IF(AI24="","",VLOOKUP(AI24,'【記載例】シフト記号表（勤務時間帯）'!$D$6:$X$47,21,FALSE))</f>
        <v>7.9999999999999982</v>
      </c>
      <c r="AJ25" s="109">
        <f>IF(AJ24="","",VLOOKUP(AJ24,'【記載例】シフト記号表（勤務時間帯）'!$D$6:$X$47,21,FALSE))</f>
        <v>7.9999999999999982</v>
      </c>
      <c r="AK25" s="109" t="str">
        <f>IF(AK24="","",VLOOKUP(AK24,'【記載例】シフト記号表（勤務時間帯）'!$D$6:$X$47,21,FALSE))</f>
        <v/>
      </c>
      <c r="AL25" s="109">
        <f>IF(AL24="","",VLOOKUP(AL24,'【記載例】シフト記号表（勤務時間帯）'!$D$6:$X$47,21,FALSE))</f>
        <v>7.9999999999999982</v>
      </c>
      <c r="AM25" s="109">
        <f>IF(AM24="","",VLOOKUP(AM24,'【記載例】シフト記号表（勤務時間帯）'!$D$6:$X$47,21,FALSE))</f>
        <v>7.9999999999999982</v>
      </c>
      <c r="AN25" s="109">
        <f>IF(AN24="","",VLOOKUP(AN24,'【記載例】シフト記号表（勤務時間帯）'!$D$6:$X$47,21,FALSE))</f>
        <v>7.9999999999999982</v>
      </c>
      <c r="AO25" s="110">
        <f>IF(AO24="","",VLOOKUP(AO24,'【記載例】シフト記号表（勤務時間帯）'!$D$6:$X$47,21,FALSE))</f>
        <v>7.9999999999999982</v>
      </c>
      <c r="AP25" s="108">
        <f>IF(AP24="","",VLOOKUP(AP24,'【記載例】シフト記号表（勤務時間帯）'!$D$6:$X$47,21,FALSE))</f>
        <v>7.9999999999999982</v>
      </c>
      <c r="AQ25" s="109" t="str">
        <f>IF(AQ24="","",VLOOKUP(AQ24,'【記載例】シフト記号表（勤務時間帯）'!$D$6:$X$47,21,FALSE))</f>
        <v/>
      </c>
      <c r="AR25" s="109">
        <f>IF(AR24="","",VLOOKUP(AR24,'【記載例】シフト記号表（勤務時間帯）'!$D$6:$X$47,21,FALSE))</f>
        <v>7.9999999999999982</v>
      </c>
      <c r="AS25" s="109" t="str">
        <f>IF(AS24="","",VLOOKUP(AS24,'【記載例】シフト記号表（勤務時間帯）'!$D$6:$X$47,21,FALSE))</f>
        <v/>
      </c>
      <c r="AT25" s="109">
        <f>IF(AT24="","",VLOOKUP(AT24,'【記載例】シフト記号表（勤務時間帯）'!$D$6:$X$47,21,FALSE))</f>
        <v>7.9999999999999982</v>
      </c>
      <c r="AU25" s="109" t="str">
        <f>IF(AU24="","",VLOOKUP(AU24,'【記載例】シフト記号表（勤務時間帯）'!$D$6:$X$47,21,FALSE))</f>
        <v/>
      </c>
      <c r="AV25" s="110">
        <f>IF(AV24="","",VLOOKUP(AV24,'【記載例】シフト記号表（勤務時間帯）'!$D$6:$X$47,21,FALSE))</f>
        <v>7.9999999999999982</v>
      </c>
      <c r="AW25" s="108" t="str">
        <f>IF(AW24="","",VLOOKUP(AW24,'【記載例】シフト記号表（勤務時間帯）'!$D$6:$X$47,21,FALSE))</f>
        <v/>
      </c>
      <c r="AX25" s="109" t="str">
        <f>IF(AX24="","",VLOOKUP(AX24,'【記載例】シフト記号表（勤務時間帯）'!$D$6:$X$47,21,FALSE))</f>
        <v/>
      </c>
      <c r="AY25" s="109" t="str">
        <f>IF(AY24="","",VLOOKUP(AY24,'【記載例】シフト記号表（勤務時間帯）'!$D$6:$X$47,21,FALSE))</f>
        <v/>
      </c>
      <c r="AZ25" s="303">
        <f>IF($BC$3="４週",SUM(U25:AV25),IF($BC$3="暦月",SUM(U25:AY25),""))</f>
        <v>159.99999999999997</v>
      </c>
      <c r="BA25" s="304"/>
      <c r="BB25" s="305">
        <f>IF($BC$3="４週",AZ25/4,IF($BC$3="暦月",(AZ25/($BC$8/7)),""))</f>
        <v>39.999999999999993</v>
      </c>
      <c r="BC25" s="304"/>
      <c r="BD25" s="297"/>
      <c r="BE25" s="298"/>
      <c r="BF25" s="298"/>
      <c r="BG25" s="298"/>
      <c r="BH25" s="299"/>
    </row>
    <row r="26" spans="2:60" ht="20.25" customHeight="1" x14ac:dyDescent="0.4">
      <c r="B26" s="111"/>
      <c r="C26" s="288"/>
      <c r="D26" s="289"/>
      <c r="E26" s="290"/>
      <c r="F26" s="112"/>
      <c r="G26" s="112" t="str">
        <f>C24</f>
        <v>介護支援専門員</v>
      </c>
      <c r="H26" s="252"/>
      <c r="I26" s="269"/>
      <c r="J26" s="270"/>
      <c r="K26" s="270"/>
      <c r="L26" s="271"/>
      <c r="M26" s="259"/>
      <c r="N26" s="260"/>
      <c r="O26" s="261"/>
      <c r="P26" s="114" t="s">
        <v>74</v>
      </c>
      <c r="Q26" s="115"/>
      <c r="R26" s="115"/>
      <c r="S26" s="116"/>
      <c r="T26" s="117"/>
      <c r="U26" s="118" t="str">
        <f>IF(U24="","",VLOOKUP(U24,'【記載例】シフト記号表（勤務時間帯）'!$D$6:$Z$47,23,FALSE))</f>
        <v>-</v>
      </c>
      <c r="V26" s="119" t="str">
        <f>IF(V24="","",VLOOKUP(V24,'【記載例】シフト記号表（勤務時間帯）'!$D$6:$Z$47,23,FALSE))</f>
        <v>-</v>
      </c>
      <c r="W26" s="119" t="str">
        <f>IF(W24="","",VLOOKUP(W24,'【記載例】シフト記号表（勤務時間帯）'!$D$6:$Z$47,23,FALSE))</f>
        <v>-</v>
      </c>
      <c r="X26" s="119" t="str">
        <f>IF(X24="","",VLOOKUP(X24,'【記載例】シフト記号表（勤務時間帯）'!$D$6:$Z$47,23,FALSE))</f>
        <v>-</v>
      </c>
      <c r="Y26" s="119" t="str">
        <f>IF(Y24="","",VLOOKUP(Y24,'【記載例】シフト記号表（勤務時間帯）'!$D$6:$Z$47,23,FALSE))</f>
        <v/>
      </c>
      <c r="Z26" s="119" t="str">
        <f>IF(Z24="","",VLOOKUP(Z24,'【記載例】シフト記号表（勤務時間帯）'!$D$6:$Z$47,23,FALSE))</f>
        <v>-</v>
      </c>
      <c r="AA26" s="120" t="str">
        <f>IF(AA24="","",VLOOKUP(AA24,'【記載例】シフト記号表（勤務時間帯）'!$D$6:$Z$47,23,FALSE))</f>
        <v>-</v>
      </c>
      <c r="AB26" s="118" t="str">
        <f>IF(AB24="","",VLOOKUP(AB24,'【記載例】シフト記号表（勤務時間帯）'!$D$6:$Z$47,23,FALSE))</f>
        <v/>
      </c>
      <c r="AC26" s="119" t="str">
        <f>IF(AC24="","",VLOOKUP(AC24,'【記載例】シフト記号表（勤務時間帯）'!$D$6:$Z$47,23,FALSE))</f>
        <v>-</v>
      </c>
      <c r="AD26" s="119" t="str">
        <f>IF(AD24="","",VLOOKUP(AD24,'【記載例】シフト記号表（勤務時間帯）'!$D$6:$Z$47,23,FALSE))</f>
        <v>-</v>
      </c>
      <c r="AE26" s="119" t="str">
        <f>IF(AE24="","",VLOOKUP(AE24,'【記載例】シフト記号表（勤務時間帯）'!$D$6:$Z$47,23,FALSE))</f>
        <v>-</v>
      </c>
      <c r="AF26" s="119" t="str">
        <f>IF(AF24="","",VLOOKUP(AF24,'【記載例】シフト記号表（勤務時間帯）'!$D$6:$Z$47,23,FALSE))</f>
        <v/>
      </c>
      <c r="AG26" s="119" t="str">
        <f>IF(AG24="","",VLOOKUP(AG24,'【記載例】シフト記号表（勤務時間帯）'!$D$6:$Z$47,23,FALSE))</f>
        <v/>
      </c>
      <c r="AH26" s="120" t="str">
        <f>IF(AH24="","",VLOOKUP(AH24,'【記載例】シフト記号表（勤務時間帯）'!$D$6:$Z$47,23,FALSE))</f>
        <v>-</v>
      </c>
      <c r="AI26" s="118" t="str">
        <f>IF(AI24="","",VLOOKUP(AI24,'【記載例】シフト記号表（勤務時間帯）'!$D$6:$Z$47,23,FALSE))</f>
        <v>-</v>
      </c>
      <c r="AJ26" s="119" t="str">
        <f>IF(AJ24="","",VLOOKUP(AJ24,'【記載例】シフト記号表（勤務時間帯）'!$D$6:$Z$47,23,FALSE))</f>
        <v>-</v>
      </c>
      <c r="AK26" s="119" t="str">
        <f>IF(AK24="","",VLOOKUP(AK24,'【記載例】シフト記号表（勤務時間帯）'!$D$6:$Z$47,23,FALSE))</f>
        <v/>
      </c>
      <c r="AL26" s="119" t="str">
        <f>IF(AL24="","",VLOOKUP(AL24,'【記載例】シフト記号表（勤務時間帯）'!$D$6:$Z$47,23,FALSE))</f>
        <v>-</v>
      </c>
      <c r="AM26" s="119" t="str">
        <f>IF(AM24="","",VLOOKUP(AM24,'【記載例】シフト記号表（勤務時間帯）'!$D$6:$Z$47,23,FALSE))</f>
        <v>-</v>
      </c>
      <c r="AN26" s="119" t="str">
        <f>IF(AN24="","",VLOOKUP(AN24,'【記載例】シフト記号表（勤務時間帯）'!$D$6:$Z$47,23,FALSE))</f>
        <v>-</v>
      </c>
      <c r="AO26" s="120" t="str">
        <f>IF(AO24="","",VLOOKUP(AO24,'【記載例】シフト記号表（勤務時間帯）'!$D$6:$Z$47,23,FALSE))</f>
        <v>-</v>
      </c>
      <c r="AP26" s="118" t="str">
        <f>IF(AP24="","",VLOOKUP(AP24,'【記載例】シフト記号表（勤務時間帯）'!$D$6:$Z$47,23,FALSE))</f>
        <v>-</v>
      </c>
      <c r="AQ26" s="119" t="str">
        <f>IF(AQ24="","",VLOOKUP(AQ24,'【記載例】シフト記号表（勤務時間帯）'!$D$6:$Z$47,23,FALSE))</f>
        <v/>
      </c>
      <c r="AR26" s="119" t="str">
        <f>IF(AR24="","",VLOOKUP(AR24,'【記載例】シフト記号表（勤務時間帯）'!$D$6:$Z$47,23,FALSE))</f>
        <v>-</v>
      </c>
      <c r="AS26" s="119" t="str">
        <f>IF(AS24="","",VLOOKUP(AS24,'【記載例】シフト記号表（勤務時間帯）'!$D$6:$Z$47,23,FALSE))</f>
        <v/>
      </c>
      <c r="AT26" s="119" t="str">
        <f>IF(AT24="","",VLOOKUP(AT24,'【記載例】シフト記号表（勤務時間帯）'!$D$6:$Z$47,23,FALSE))</f>
        <v>-</v>
      </c>
      <c r="AU26" s="119" t="str">
        <f>IF(AU24="","",VLOOKUP(AU24,'【記載例】シフト記号表（勤務時間帯）'!$D$6:$Z$47,23,FALSE))</f>
        <v/>
      </c>
      <c r="AV26" s="120" t="str">
        <f>IF(AV24="","",VLOOKUP(AV24,'【記載例】シフト記号表（勤務時間帯）'!$D$6:$Z$47,23,FALSE))</f>
        <v>-</v>
      </c>
      <c r="AW26" s="118" t="str">
        <f>IF(AW24="","",VLOOKUP(AW24,'【記載例】シフト記号表（勤務時間帯）'!$D$6:$Z$47,23,FALSE))</f>
        <v/>
      </c>
      <c r="AX26" s="119" t="str">
        <f>IF(AX24="","",VLOOKUP(AX24,'【記載例】シフト記号表（勤務時間帯）'!$D$6:$Z$47,23,FALSE))</f>
        <v/>
      </c>
      <c r="AY26" s="119" t="str">
        <f>IF(AY24="","",VLOOKUP(AY24,'【記載例】シフト記号表（勤務時間帯）'!$D$6:$Z$47,23,FALSE))</f>
        <v/>
      </c>
      <c r="AZ26" s="306">
        <f>IF($BC$3="４週",SUM(U26:AV26),IF($BC$3="暦月",SUM(U26:AY26),""))</f>
        <v>0</v>
      </c>
      <c r="BA26" s="307"/>
      <c r="BB26" s="308">
        <f>IF($BC$3="４週",AZ26/4,IF($BC$3="暦月",(AZ26/($BC$8/7)),""))</f>
        <v>0</v>
      </c>
      <c r="BC26" s="307"/>
      <c r="BD26" s="300"/>
      <c r="BE26" s="301"/>
      <c r="BF26" s="301"/>
      <c r="BG26" s="301"/>
      <c r="BH26" s="302"/>
    </row>
    <row r="27" spans="2:60" ht="20.25" customHeight="1" x14ac:dyDescent="0.4">
      <c r="B27" s="121"/>
      <c r="C27" s="282" t="s">
        <v>198</v>
      </c>
      <c r="D27" s="283"/>
      <c r="E27" s="284"/>
      <c r="F27" s="102"/>
      <c r="G27" s="102"/>
      <c r="H27" s="250" t="s">
        <v>109</v>
      </c>
      <c r="I27" s="263" t="s">
        <v>80</v>
      </c>
      <c r="J27" s="264"/>
      <c r="K27" s="264"/>
      <c r="L27" s="265"/>
      <c r="M27" s="253" t="s">
        <v>126</v>
      </c>
      <c r="N27" s="254"/>
      <c r="O27" s="255"/>
      <c r="P27" s="124" t="s">
        <v>18</v>
      </c>
      <c r="Q27" s="125"/>
      <c r="R27" s="125"/>
      <c r="S27" s="126"/>
      <c r="T27" s="127"/>
      <c r="U27" s="128" t="s">
        <v>47</v>
      </c>
      <c r="V27" s="129" t="s">
        <v>48</v>
      </c>
      <c r="W27" s="129"/>
      <c r="X27" s="129" t="s">
        <v>39</v>
      </c>
      <c r="Y27" s="129" t="s">
        <v>187</v>
      </c>
      <c r="Z27" s="129"/>
      <c r="AA27" s="130" t="s">
        <v>39</v>
      </c>
      <c r="AB27" s="128" t="s">
        <v>188</v>
      </c>
      <c r="AC27" s="129" t="s">
        <v>48</v>
      </c>
      <c r="AD27" s="129" t="s">
        <v>41</v>
      </c>
      <c r="AE27" s="129"/>
      <c r="AF27" s="129" t="s">
        <v>182</v>
      </c>
      <c r="AG27" s="129" t="s">
        <v>187</v>
      </c>
      <c r="AH27" s="130"/>
      <c r="AI27" s="128" t="s">
        <v>41</v>
      </c>
      <c r="AJ27" s="129" t="s">
        <v>47</v>
      </c>
      <c r="AK27" s="129" t="s">
        <v>189</v>
      </c>
      <c r="AL27" s="129"/>
      <c r="AM27" s="129"/>
      <c r="AN27" s="129" t="s">
        <v>47</v>
      </c>
      <c r="AO27" s="130" t="s">
        <v>48</v>
      </c>
      <c r="AP27" s="128"/>
      <c r="AQ27" s="129" t="s">
        <v>182</v>
      </c>
      <c r="AR27" s="129" t="s">
        <v>41</v>
      </c>
      <c r="AS27" s="129" t="s">
        <v>188</v>
      </c>
      <c r="AT27" s="129" t="s">
        <v>48</v>
      </c>
      <c r="AU27" s="129"/>
      <c r="AV27" s="130" t="s">
        <v>155</v>
      </c>
      <c r="AW27" s="128"/>
      <c r="AX27" s="129"/>
      <c r="AY27" s="129"/>
      <c r="AZ27" s="262"/>
      <c r="BA27" s="249"/>
      <c r="BB27" s="248"/>
      <c r="BC27" s="249"/>
      <c r="BD27" s="294"/>
      <c r="BE27" s="295"/>
      <c r="BF27" s="295"/>
      <c r="BG27" s="295"/>
      <c r="BH27" s="296"/>
    </row>
    <row r="28" spans="2:60" ht="20.25" customHeight="1" x14ac:dyDescent="0.4">
      <c r="B28" s="101">
        <f>B25+1</f>
        <v>3</v>
      </c>
      <c r="C28" s="285"/>
      <c r="D28" s="286"/>
      <c r="E28" s="287"/>
      <c r="F28" s="102" t="str">
        <f>C27</f>
        <v>看護職員</v>
      </c>
      <c r="G28" s="102"/>
      <c r="H28" s="251"/>
      <c r="I28" s="266"/>
      <c r="J28" s="267"/>
      <c r="K28" s="267"/>
      <c r="L28" s="268"/>
      <c r="M28" s="256"/>
      <c r="N28" s="257"/>
      <c r="O28" s="258"/>
      <c r="P28" s="104" t="s">
        <v>73</v>
      </c>
      <c r="Q28" s="105"/>
      <c r="R28" s="105"/>
      <c r="S28" s="106"/>
      <c r="T28" s="107"/>
      <c r="U28" s="108">
        <f>IF(U27="","",VLOOKUP(U27,'【記載例】シフト記号表（勤務時間帯）'!$D$6:$X$47,21,FALSE))</f>
        <v>3</v>
      </c>
      <c r="V28" s="109">
        <f>IF(V27="","",VLOOKUP(V27,'【記載例】シフト記号表（勤務時間帯）'!$D$6:$X$47,21,FALSE))</f>
        <v>3</v>
      </c>
      <c r="W28" s="109" t="str">
        <f>IF(W27="","",VLOOKUP(W27,'【記載例】シフト記号表（勤務時間帯）'!$D$6:$X$47,21,FALSE))</f>
        <v/>
      </c>
      <c r="X28" s="109">
        <f>IF(X27="","",VLOOKUP(X27,'【記載例】シフト記号表（勤務時間帯）'!$D$6:$X$47,21,FALSE))</f>
        <v>7.9999999999999982</v>
      </c>
      <c r="Y28" s="109">
        <f>IF(Y27="","",VLOOKUP(Y27,'【記載例】シフト記号表（勤務時間帯）'!$D$6:$X$47,21,FALSE))</f>
        <v>8</v>
      </c>
      <c r="Z28" s="109" t="str">
        <f>IF(Z27="","",VLOOKUP(Z27,'【記載例】シフト記号表（勤務時間帯）'!$D$6:$X$47,21,FALSE))</f>
        <v/>
      </c>
      <c r="AA28" s="110">
        <f>IF(AA27="","",VLOOKUP(AA27,'【記載例】シフト記号表（勤務時間帯）'!$D$6:$X$47,21,FALSE))</f>
        <v>7.9999999999999982</v>
      </c>
      <c r="AB28" s="108">
        <f>IF(AB27="","",VLOOKUP(AB27,'【記載例】シフト記号表（勤務時間帯）'!$D$6:$X$47,21,FALSE))</f>
        <v>3</v>
      </c>
      <c r="AC28" s="109">
        <f>IF(AC27="","",VLOOKUP(AC27,'【記載例】シフト記号表（勤務時間帯）'!$D$6:$X$47,21,FALSE))</f>
        <v>3</v>
      </c>
      <c r="AD28" s="109">
        <f>IF(AD27="","",VLOOKUP(AD27,'【記載例】シフト記号表（勤務時間帯）'!$D$6:$X$47,21,FALSE))</f>
        <v>8</v>
      </c>
      <c r="AE28" s="109" t="str">
        <f>IF(AE27="","",VLOOKUP(AE27,'【記載例】シフト記号表（勤務時間帯）'!$D$6:$X$47,21,FALSE))</f>
        <v/>
      </c>
      <c r="AF28" s="109">
        <f>IF(AF27="","",VLOOKUP(AF27,'【記載例】シフト記号表（勤務時間帯）'!$D$6:$X$47,21,FALSE))</f>
        <v>7.9999999999999982</v>
      </c>
      <c r="AG28" s="109">
        <f>IF(AG27="","",VLOOKUP(AG27,'【記載例】シフト記号表（勤務時間帯）'!$D$6:$X$47,21,FALSE))</f>
        <v>8</v>
      </c>
      <c r="AH28" s="110" t="str">
        <f>IF(AH27="","",VLOOKUP(AH27,'【記載例】シフト記号表（勤務時間帯）'!$D$6:$X$47,21,FALSE))</f>
        <v/>
      </c>
      <c r="AI28" s="108">
        <f>IF(AI27="","",VLOOKUP(AI27,'【記載例】シフト記号表（勤務時間帯）'!$D$6:$X$47,21,FALSE))</f>
        <v>8</v>
      </c>
      <c r="AJ28" s="109">
        <f>IF(AJ27="","",VLOOKUP(AJ27,'【記載例】シフト記号表（勤務時間帯）'!$D$6:$X$47,21,FALSE))</f>
        <v>3</v>
      </c>
      <c r="AK28" s="109">
        <f>IF(AK27="","",VLOOKUP(AK27,'【記載例】シフト記号表（勤務時間帯）'!$D$6:$X$47,21,FALSE))</f>
        <v>3</v>
      </c>
      <c r="AL28" s="109" t="str">
        <f>IF(AL27="","",VLOOKUP(AL27,'【記載例】シフト記号表（勤務時間帯）'!$D$6:$X$47,21,FALSE))</f>
        <v/>
      </c>
      <c r="AM28" s="109" t="str">
        <f>IF(AM27="","",VLOOKUP(AM27,'【記載例】シフト記号表（勤務時間帯）'!$D$6:$X$47,21,FALSE))</f>
        <v/>
      </c>
      <c r="AN28" s="109">
        <f>IF(AN27="","",VLOOKUP(AN27,'【記載例】シフト記号表（勤務時間帯）'!$D$6:$X$47,21,FALSE))</f>
        <v>3</v>
      </c>
      <c r="AO28" s="110">
        <f>IF(AO27="","",VLOOKUP(AO27,'【記載例】シフト記号表（勤務時間帯）'!$D$6:$X$47,21,FALSE))</f>
        <v>3</v>
      </c>
      <c r="AP28" s="108" t="str">
        <f>IF(AP27="","",VLOOKUP(AP27,'【記載例】シフト記号表（勤務時間帯）'!$D$6:$X$47,21,FALSE))</f>
        <v/>
      </c>
      <c r="AQ28" s="109">
        <f>IF(AQ27="","",VLOOKUP(AQ27,'【記載例】シフト記号表（勤務時間帯）'!$D$6:$X$47,21,FALSE))</f>
        <v>7.9999999999999982</v>
      </c>
      <c r="AR28" s="109">
        <f>IF(AR27="","",VLOOKUP(AR27,'【記載例】シフト記号表（勤務時間帯）'!$D$6:$X$47,21,FALSE))</f>
        <v>8</v>
      </c>
      <c r="AS28" s="109">
        <f>IF(AS27="","",VLOOKUP(AS27,'【記載例】シフト記号表（勤務時間帯）'!$D$6:$X$47,21,FALSE))</f>
        <v>3</v>
      </c>
      <c r="AT28" s="109">
        <f>IF(AT27="","",VLOOKUP(AT27,'【記載例】シフト記号表（勤務時間帯）'!$D$6:$X$47,21,FALSE))</f>
        <v>3</v>
      </c>
      <c r="AU28" s="109" t="str">
        <f>IF(AU27="","",VLOOKUP(AU27,'【記載例】シフト記号表（勤務時間帯）'!$D$6:$X$47,21,FALSE))</f>
        <v/>
      </c>
      <c r="AV28" s="110">
        <f>IF(AV27="","",VLOOKUP(AV27,'【記載例】シフト記号表（勤務時間帯）'!$D$6:$X$47,21,FALSE))</f>
        <v>7.9999999999999982</v>
      </c>
      <c r="AW28" s="108" t="str">
        <f>IF(AW27="","",VLOOKUP(AW27,'【記載例】シフト記号表（勤務時間帯）'!$D$6:$X$47,21,FALSE))</f>
        <v/>
      </c>
      <c r="AX28" s="109" t="str">
        <f>IF(AX27="","",VLOOKUP(AX27,'【記載例】シフト記号表（勤務時間帯）'!$D$6:$X$47,21,FALSE))</f>
        <v/>
      </c>
      <c r="AY28" s="109" t="str">
        <f>IF(AY27="","",VLOOKUP(AY27,'【記載例】シフト記号表（勤務時間帯）'!$D$6:$X$47,21,FALSE))</f>
        <v/>
      </c>
      <c r="AZ28" s="303">
        <f>IF($BC$3="４週",SUM(U28:AV28),IF($BC$3="暦月",SUM(U28:AY28),""))</f>
        <v>110</v>
      </c>
      <c r="BA28" s="304"/>
      <c r="BB28" s="305">
        <f>IF($BC$3="４週",AZ28/4,IF($BC$3="暦月",(AZ28/($BC$8/7)),""))</f>
        <v>27.5</v>
      </c>
      <c r="BC28" s="304"/>
      <c r="BD28" s="297"/>
      <c r="BE28" s="298"/>
      <c r="BF28" s="298"/>
      <c r="BG28" s="298"/>
      <c r="BH28" s="299"/>
    </row>
    <row r="29" spans="2:60" ht="20.25" customHeight="1" x14ac:dyDescent="0.4">
      <c r="B29" s="111"/>
      <c r="C29" s="288"/>
      <c r="D29" s="289"/>
      <c r="E29" s="290"/>
      <c r="F29" s="112"/>
      <c r="G29" s="112" t="str">
        <f>C27</f>
        <v>看護職員</v>
      </c>
      <c r="H29" s="252"/>
      <c r="I29" s="269"/>
      <c r="J29" s="270"/>
      <c r="K29" s="270"/>
      <c r="L29" s="271"/>
      <c r="M29" s="259"/>
      <c r="N29" s="260"/>
      <c r="O29" s="261"/>
      <c r="P29" s="114" t="s">
        <v>74</v>
      </c>
      <c r="Q29" s="131"/>
      <c r="R29" s="131"/>
      <c r="S29" s="132"/>
      <c r="T29" s="133"/>
      <c r="U29" s="118">
        <f>IF(U27="","",VLOOKUP(U27,'【記載例】シフト記号表（勤務時間帯）'!$D$6:$Z$47,23,FALSE))</f>
        <v>3.9999999999999991</v>
      </c>
      <c r="V29" s="119">
        <f>IF(V27="","",VLOOKUP(V27,'【記載例】シフト記号表（勤務時間帯）'!$D$6:$Z$47,23,FALSE))</f>
        <v>6</v>
      </c>
      <c r="W29" s="119" t="str">
        <f>IF(W27="","",VLOOKUP(W27,'【記載例】シフト記号表（勤務時間帯）'!$D$6:$Z$47,23,FALSE))</f>
        <v/>
      </c>
      <c r="X29" s="119" t="str">
        <f>IF(X27="","",VLOOKUP(X27,'【記載例】シフト記号表（勤務時間帯）'!$D$6:$Z$47,23,FALSE))</f>
        <v>-</v>
      </c>
      <c r="Y29" s="119" t="str">
        <f>IF(Y27="","",VLOOKUP(Y27,'【記載例】シフト記号表（勤務時間帯）'!$D$6:$Z$47,23,FALSE))</f>
        <v>-</v>
      </c>
      <c r="Z29" s="119" t="str">
        <f>IF(Z27="","",VLOOKUP(Z27,'【記載例】シフト記号表（勤務時間帯）'!$D$6:$Z$47,23,FALSE))</f>
        <v/>
      </c>
      <c r="AA29" s="120" t="str">
        <f>IF(AA27="","",VLOOKUP(AA27,'【記載例】シフト記号表（勤務時間帯）'!$D$6:$Z$47,23,FALSE))</f>
        <v>-</v>
      </c>
      <c r="AB29" s="118">
        <f>IF(AB27="","",VLOOKUP(AB27,'【記載例】シフト記号表（勤務時間帯）'!$D$6:$Z$47,23,FALSE))</f>
        <v>3.9999999999999991</v>
      </c>
      <c r="AC29" s="119">
        <f>IF(AC27="","",VLOOKUP(AC27,'【記載例】シフト記号表（勤務時間帯）'!$D$6:$Z$47,23,FALSE))</f>
        <v>6</v>
      </c>
      <c r="AD29" s="119" t="str">
        <f>IF(AD27="","",VLOOKUP(AD27,'【記載例】シフト記号表（勤務時間帯）'!$D$6:$Z$47,23,FALSE))</f>
        <v>-</v>
      </c>
      <c r="AE29" s="119" t="str">
        <f>IF(AE27="","",VLOOKUP(AE27,'【記載例】シフト記号表（勤務時間帯）'!$D$6:$Z$47,23,FALSE))</f>
        <v/>
      </c>
      <c r="AF29" s="119" t="str">
        <f>IF(AF27="","",VLOOKUP(AF27,'【記載例】シフト記号表（勤務時間帯）'!$D$6:$Z$47,23,FALSE))</f>
        <v>-</v>
      </c>
      <c r="AG29" s="119" t="str">
        <f>IF(AG27="","",VLOOKUP(AG27,'【記載例】シフト記号表（勤務時間帯）'!$D$6:$Z$47,23,FALSE))</f>
        <v>-</v>
      </c>
      <c r="AH29" s="120" t="str">
        <f>IF(AH27="","",VLOOKUP(AH27,'【記載例】シフト記号表（勤務時間帯）'!$D$6:$Z$47,23,FALSE))</f>
        <v/>
      </c>
      <c r="AI29" s="118" t="str">
        <f>IF(AI27="","",VLOOKUP(AI27,'【記載例】シフト記号表（勤務時間帯）'!$D$6:$Z$47,23,FALSE))</f>
        <v>-</v>
      </c>
      <c r="AJ29" s="119">
        <f>IF(AJ27="","",VLOOKUP(AJ27,'【記載例】シフト記号表（勤務時間帯）'!$D$6:$Z$47,23,FALSE))</f>
        <v>3.9999999999999991</v>
      </c>
      <c r="AK29" s="119">
        <f>IF(AK27="","",VLOOKUP(AK27,'【記載例】シフト記号表（勤務時間帯）'!$D$6:$Z$47,23,FALSE))</f>
        <v>6</v>
      </c>
      <c r="AL29" s="119" t="str">
        <f>IF(AL27="","",VLOOKUP(AL27,'【記載例】シフト記号表（勤務時間帯）'!$D$6:$Z$47,23,FALSE))</f>
        <v/>
      </c>
      <c r="AM29" s="119" t="str">
        <f>IF(AM27="","",VLOOKUP(AM27,'【記載例】シフト記号表（勤務時間帯）'!$D$6:$Z$47,23,FALSE))</f>
        <v/>
      </c>
      <c r="AN29" s="119">
        <f>IF(AN27="","",VLOOKUP(AN27,'【記載例】シフト記号表（勤務時間帯）'!$D$6:$Z$47,23,FALSE))</f>
        <v>3.9999999999999991</v>
      </c>
      <c r="AO29" s="120">
        <f>IF(AO27="","",VLOOKUP(AO27,'【記載例】シフト記号表（勤務時間帯）'!$D$6:$Z$47,23,FALSE))</f>
        <v>6</v>
      </c>
      <c r="AP29" s="118" t="str">
        <f>IF(AP27="","",VLOOKUP(AP27,'【記載例】シフト記号表（勤務時間帯）'!$D$6:$Z$47,23,FALSE))</f>
        <v/>
      </c>
      <c r="AQ29" s="119" t="str">
        <f>IF(AQ27="","",VLOOKUP(AQ27,'【記載例】シフト記号表（勤務時間帯）'!$D$6:$Z$47,23,FALSE))</f>
        <v>-</v>
      </c>
      <c r="AR29" s="119" t="str">
        <f>IF(AR27="","",VLOOKUP(AR27,'【記載例】シフト記号表（勤務時間帯）'!$D$6:$Z$47,23,FALSE))</f>
        <v>-</v>
      </c>
      <c r="AS29" s="119">
        <f>IF(AS27="","",VLOOKUP(AS27,'【記載例】シフト記号表（勤務時間帯）'!$D$6:$Z$47,23,FALSE))</f>
        <v>3.9999999999999991</v>
      </c>
      <c r="AT29" s="119">
        <f>IF(AT27="","",VLOOKUP(AT27,'【記載例】シフト記号表（勤務時間帯）'!$D$6:$Z$47,23,FALSE))</f>
        <v>6</v>
      </c>
      <c r="AU29" s="119" t="str">
        <f>IF(AU27="","",VLOOKUP(AU27,'【記載例】シフト記号表（勤務時間帯）'!$D$6:$Z$47,23,FALSE))</f>
        <v/>
      </c>
      <c r="AV29" s="120" t="str">
        <f>IF(AV27="","",VLOOKUP(AV27,'【記載例】シフト記号表（勤務時間帯）'!$D$6:$Z$47,23,FALSE))</f>
        <v>-</v>
      </c>
      <c r="AW29" s="118" t="str">
        <f>IF(AW27="","",VLOOKUP(AW27,'【記載例】シフト記号表（勤務時間帯）'!$D$6:$Z$47,23,FALSE))</f>
        <v/>
      </c>
      <c r="AX29" s="119" t="str">
        <f>IF(AX27="","",VLOOKUP(AX27,'【記載例】シフト記号表（勤務時間帯）'!$D$6:$Z$47,23,FALSE))</f>
        <v/>
      </c>
      <c r="AY29" s="119" t="str">
        <f>IF(AY27="","",VLOOKUP(AY27,'【記載例】シフト記号表（勤務時間帯）'!$D$6:$Z$47,23,FALSE))</f>
        <v/>
      </c>
      <c r="AZ29" s="306">
        <f>IF($BC$3="４週",SUM(U29:AV29),IF($BC$3="暦月",SUM(U29:AY29),""))</f>
        <v>50</v>
      </c>
      <c r="BA29" s="307"/>
      <c r="BB29" s="308">
        <f>IF($BC$3="４週",AZ29/4,IF($BC$3="暦月",(AZ29/($BC$8/7)),""))</f>
        <v>12.5</v>
      </c>
      <c r="BC29" s="307"/>
      <c r="BD29" s="300"/>
      <c r="BE29" s="301"/>
      <c r="BF29" s="301"/>
      <c r="BG29" s="301"/>
      <c r="BH29" s="302"/>
    </row>
    <row r="30" spans="2:60" ht="20.25" customHeight="1" x14ac:dyDescent="0.4">
      <c r="B30" s="121"/>
      <c r="C30" s="282" t="s">
        <v>198</v>
      </c>
      <c r="D30" s="283"/>
      <c r="E30" s="284"/>
      <c r="F30" s="102"/>
      <c r="G30" s="102"/>
      <c r="H30" s="250" t="s">
        <v>109</v>
      </c>
      <c r="I30" s="263" t="s">
        <v>80</v>
      </c>
      <c r="J30" s="264"/>
      <c r="K30" s="264"/>
      <c r="L30" s="265"/>
      <c r="M30" s="253" t="s">
        <v>127</v>
      </c>
      <c r="N30" s="254"/>
      <c r="O30" s="255"/>
      <c r="P30" s="124" t="s">
        <v>18</v>
      </c>
      <c r="Q30" s="125"/>
      <c r="R30" s="125"/>
      <c r="S30" s="126"/>
      <c r="T30" s="127"/>
      <c r="U30" s="128"/>
      <c r="V30" s="129" t="s">
        <v>163</v>
      </c>
      <c r="W30" s="129" t="s">
        <v>164</v>
      </c>
      <c r="X30" s="129" t="s">
        <v>155</v>
      </c>
      <c r="Y30" s="129"/>
      <c r="Z30" s="129" t="s">
        <v>163</v>
      </c>
      <c r="AA30" s="130" t="s">
        <v>164</v>
      </c>
      <c r="AB30" s="128"/>
      <c r="AC30" s="129" t="s">
        <v>155</v>
      </c>
      <c r="AD30" s="129" t="s">
        <v>163</v>
      </c>
      <c r="AE30" s="129" t="s">
        <v>164</v>
      </c>
      <c r="AF30" s="129"/>
      <c r="AG30" s="129" t="s">
        <v>156</v>
      </c>
      <c r="AH30" s="130" t="s">
        <v>155</v>
      </c>
      <c r="AI30" s="128"/>
      <c r="AJ30" s="129" t="s">
        <v>155</v>
      </c>
      <c r="AK30" s="129" t="s">
        <v>157</v>
      </c>
      <c r="AL30" s="129" t="s">
        <v>163</v>
      </c>
      <c r="AM30" s="129" t="s">
        <v>164</v>
      </c>
      <c r="AN30" s="129"/>
      <c r="AO30" s="130" t="s">
        <v>155</v>
      </c>
      <c r="AP30" s="128" t="s">
        <v>156</v>
      </c>
      <c r="AQ30" s="129" t="s">
        <v>157</v>
      </c>
      <c r="AR30" s="129" t="s">
        <v>163</v>
      </c>
      <c r="AS30" s="129" t="s">
        <v>164</v>
      </c>
      <c r="AT30" s="129"/>
      <c r="AU30" s="129"/>
      <c r="AV30" s="130" t="s">
        <v>155</v>
      </c>
      <c r="AW30" s="128"/>
      <c r="AX30" s="129"/>
      <c r="AY30" s="129"/>
      <c r="AZ30" s="262"/>
      <c r="BA30" s="249"/>
      <c r="BB30" s="248"/>
      <c r="BC30" s="249"/>
      <c r="BD30" s="294"/>
      <c r="BE30" s="295"/>
      <c r="BF30" s="295"/>
      <c r="BG30" s="295"/>
      <c r="BH30" s="296"/>
    </row>
    <row r="31" spans="2:60" ht="20.25" customHeight="1" x14ac:dyDescent="0.4">
      <c r="B31" s="101">
        <f>B28+1</f>
        <v>4</v>
      </c>
      <c r="C31" s="285"/>
      <c r="D31" s="286"/>
      <c r="E31" s="287"/>
      <c r="F31" s="102" t="str">
        <f>C30</f>
        <v>看護職員</v>
      </c>
      <c r="G31" s="102"/>
      <c r="H31" s="251"/>
      <c r="I31" s="266"/>
      <c r="J31" s="267"/>
      <c r="K31" s="267"/>
      <c r="L31" s="268"/>
      <c r="M31" s="256"/>
      <c r="N31" s="257"/>
      <c r="O31" s="258"/>
      <c r="P31" s="104" t="s">
        <v>73</v>
      </c>
      <c r="Q31" s="105"/>
      <c r="R31" s="105"/>
      <c r="S31" s="106"/>
      <c r="T31" s="107"/>
      <c r="U31" s="108" t="str">
        <f>IF(U30="","",VLOOKUP(U30,'【記載例】シフト記号表（勤務時間帯）'!$D$6:$X$47,21,FALSE))</f>
        <v/>
      </c>
      <c r="V31" s="109">
        <f>IF(V30="","",VLOOKUP(V30,'【記載例】シフト記号表（勤務時間帯）'!$D$6:$X$47,21,FALSE))</f>
        <v>3</v>
      </c>
      <c r="W31" s="109">
        <f>IF(W30="","",VLOOKUP(W30,'【記載例】シフト記号表（勤務時間帯）'!$D$6:$X$47,21,FALSE))</f>
        <v>3</v>
      </c>
      <c r="X31" s="109">
        <f>IF(X30="","",VLOOKUP(X30,'【記載例】シフト記号表（勤務時間帯）'!$D$6:$X$47,21,FALSE))</f>
        <v>7.9999999999999982</v>
      </c>
      <c r="Y31" s="109" t="str">
        <f>IF(Y30="","",VLOOKUP(Y30,'【記載例】シフト記号表（勤務時間帯）'!$D$6:$X$47,21,FALSE))</f>
        <v/>
      </c>
      <c r="Z31" s="109">
        <f>IF(Z30="","",VLOOKUP(Z30,'【記載例】シフト記号表（勤務時間帯）'!$D$6:$X$47,21,FALSE))</f>
        <v>3</v>
      </c>
      <c r="AA31" s="110">
        <f>IF(AA30="","",VLOOKUP(AA30,'【記載例】シフト記号表（勤務時間帯）'!$D$6:$X$47,21,FALSE))</f>
        <v>3</v>
      </c>
      <c r="AB31" s="108" t="str">
        <f>IF(AB30="","",VLOOKUP(AB30,'【記載例】シフト記号表（勤務時間帯）'!$D$6:$X$47,21,FALSE))</f>
        <v/>
      </c>
      <c r="AC31" s="109">
        <f>IF(AC30="","",VLOOKUP(AC30,'【記載例】シフト記号表（勤務時間帯）'!$D$6:$X$47,21,FALSE))</f>
        <v>7.9999999999999982</v>
      </c>
      <c r="AD31" s="109">
        <f>IF(AD30="","",VLOOKUP(AD30,'【記載例】シフト記号表（勤務時間帯）'!$D$6:$X$47,21,FALSE))</f>
        <v>3</v>
      </c>
      <c r="AE31" s="109">
        <f>IF(AE30="","",VLOOKUP(AE30,'【記載例】シフト記号表（勤務時間帯）'!$D$6:$X$47,21,FALSE))</f>
        <v>3</v>
      </c>
      <c r="AF31" s="109" t="str">
        <f>IF(AF30="","",VLOOKUP(AF30,'【記載例】シフト記号表（勤務時間帯）'!$D$6:$X$47,21,FALSE))</f>
        <v/>
      </c>
      <c r="AG31" s="109">
        <f>IF(AG30="","",VLOOKUP(AG30,'【記載例】シフト記号表（勤務時間帯）'!$D$6:$X$47,21,FALSE))</f>
        <v>8</v>
      </c>
      <c r="AH31" s="110">
        <f>IF(AH30="","",VLOOKUP(AH30,'【記載例】シフト記号表（勤務時間帯）'!$D$6:$X$47,21,FALSE))</f>
        <v>7.9999999999999982</v>
      </c>
      <c r="AI31" s="108" t="str">
        <f>IF(AI30="","",VLOOKUP(AI30,'【記載例】シフト記号表（勤務時間帯）'!$D$6:$X$47,21,FALSE))</f>
        <v/>
      </c>
      <c r="AJ31" s="109">
        <f>IF(AJ30="","",VLOOKUP(AJ30,'【記載例】シフト記号表（勤務時間帯）'!$D$6:$X$47,21,FALSE))</f>
        <v>7.9999999999999982</v>
      </c>
      <c r="AK31" s="109">
        <f>IF(AK30="","",VLOOKUP(AK30,'【記載例】シフト記号表（勤務時間帯）'!$D$6:$X$47,21,FALSE))</f>
        <v>8</v>
      </c>
      <c r="AL31" s="109">
        <f>IF(AL30="","",VLOOKUP(AL30,'【記載例】シフト記号表（勤務時間帯）'!$D$6:$X$47,21,FALSE))</f>
        <v>3</v>
      </c>
      <c r="AM31" s="109">
        <f>IF(AM30="","",VLOOKUP(AM30,'【記載例】シフト記号表（勤務時間帯）'!$D$6:$X$47,21,FALSE))</f>
        <v>3</v>
      </c>
      <c r="AN31" s="109" t="str">
        <f>IF(AN30="","",VLOOKUP(AN30,'【記載例】シフト記号表（勤務時間帯）'!$D$6:$X$47,21,FALSE))</f>
        <v/>
      </c>
      <c r="AO31" s="110">
        <f>IF(AO30="","",VLOOKUP(AO30,'【記載例】シフト記号表（勤務時間帯）'!$D$6:$X$47,21,FALSE))</f>
        <v>7.9999999999999982</v>
      </c>
      <c r="AP31" s="108">
        <f>IF(AP30="","",VLOOKUP(AP30,'【記載例】シフト記号表（勤務時間帯）'!$D$6:$X$47,21,FALSE))</f>
        <v>8</v>
      </c>
      <c r="AQ31" s="109">
        <f>IF(AQ30="","",VLOOKUP(AQ30,'【記載例】シフト記号表（勤務時間帯）'!$D$6:$X$47,21,FALSE))</f>
        <v>8</v>
      </c>
      <c r="AR31" s="109">
        <f>IF(AR30="","",VLOOKUP(AR30,'【記載例】シフト記号表（勤務時間帯）'!$D$6:$X$47,21,FALSE))</f>
        <v>3</v>
      </c>
      <c r="AS31" s="109">
        <f>IF(AS30="","",VLOOKUP(AS30,'【記載例】シフト記号表（勤務時間帯）'!$D$6:$X$47,21,FALSE))</f>
        <v>3</v>
      </c>
      <c r="AT31" s="109" t="str">
        <f>IF(AT30="","",VLOOKUP(AT30,'【記載例】シフト記号表（勤務時間帯）'!$D$6:$X$47,21,FALSE))</f>
        <v/>
      </c>
      <c r="AU31" s="109" t="str">
        <f>IF(AU30="","",VLOOKUP(AU30,'【記載例】シフト記号表（勤務時間帯）'!$D$6:$X$47,21,FALSE))</f>
        <v/>
      </c>
      <c r="AV31" s="110">
        <f>IF(AV30="","",VLOOKUP(AV30,'【記載例】シフト記号表（勤務時間帯）'!$D$6:$X$47,21,FALSE))</f>
        <v>7.9999999999999982</v>
      </c>
      <c r="AW31" s="108" t="str">
        <f>IF(AW30="","",VLOOKUP(AW30,'【記載例】シフト記号表（勤務時間帯）'!$D$6:$X$47,21,FALSE))</f>
        <v/>
      </c>
      <c r="AX31" s="109" t="str">
        <f>IF(AX30="","",VLOOKUP(AX30,'【記載例】シフト記号表（勤務時間帯）'!$D$6:$X$47,21,FALSE))</f>
        <v/>
      </c>
      <c r="AY31" s="109" t="str">
        <f>IF(AY30="","",VLOOKUP(AY30,'【記載例】シフト記号表（勤務時間帯）'!$D$6:$X$47,21,FALSE))</f>
        <v/>
      </c>
      <c r="AZ31" s="303">
        <f>IF($BC$3="４週",SUM(U31:AV31),IF($BC$3="暦月",SUM(U31:AY31),""))</f>
        <v>110</v>
      </c>
      <c r="BA31" s="304"/>
      <c r="BB31" s="305">
        <f>IF($BC$3="４週",AZ31/4,IF($BC$3="暦月",(AZ31/($BC$8/7)),""))</f>
        <v>27.5</v>
      </c>
      <c r="BC31" s="304"/>
      <c r="BD31" s="297"/>
      <c r="BE31" s="298"/>
      <c r="BF31" s="298"/>
      <c r="BG31" s="298"/>
      <c r="BH31" s="299"/>
    </row>
    <row r="32" spans="2:60" ht="20.25" customHeight="1" x14ac:dyDescent="0.4">
      <c r="B32" s="111"/>
      <c r="C32" s="288"/>
      <c r="D32" s="289"/>
      <c r="E32" s="290"/>
      <c r="F32" s="112"/>
      <c r="G32" s="112" t="str">
        <f>C30</f>
        <v>看護職員</v>
      </c>
      <c r="H32" s="252"/>
      <c r="I32" s="269"/>
      <c r="J32" s="270"/>
      <c r="K32" s="270"/>
      <c r="L32" s="271"/>
      <c r="M32" s="259"/>
      <c r="N32" s="260"/>
      <c r="O32" s="261"/>
      <c r="P32" s="114" t="s">
        <v>74</v>
      </c>
      <c r="Q32" s="134"/>
      <c r="R32" s="134"/>
      <c r="S32" s="116"/>
      <c r="T32" s="117"/>
      <c r="U32" s="118" t="str">
        <f>IF(U30="","",VLOOKUP(U30,'【記載例】シフト記号表（勤務時間帯）'!$D$6:$Z$47,23,FALSE))</f>
        <v/>
      </c>
      <c r="V32" s="119">
        <f>IF(V30="","",VLOOKUP(V30,'【記載例】シフト記号表（勤務時間帯）'!$D$6:$Z$47,23,FALSE))</f>
        <v>3.9999999999999991</v>
      </c>
      <c r="W32" s="119">
        <f>IF(W30="","",VLOOKUP(W30,'【記載例】シフト記号表（勤務時間帯）'!$D$6:$Z$47,23,FALSE))</f>
        <v>6</v>
      </c>
      <c r="X32" s="119" t="str">
        <f>IF(X30="","",VLOOKUP(X30,'【記載例】シフト記号表（勤務時間帯）'!$D$6:$Z$47,23,FALSE))</f>
        <v>-</v>
      </c>
      <c r="Y32" s="119" t="str">
        <f>IF(Y30="","",VLOOKUP(Y30,'【記載例】シフト記号表（勤務時間帯）'!$D$6:$Z$47,23,FALSE))</f>
        <v/>
      </c>
      <c r="Z32" s="119">
        <f>IF(Z30="","",VLOOKUP(Z30,'【記載例】シフト記号表（勤務時間帯）'!$D$6:$Z$47,23,FALSE))</f>
        <v>3.9999999999999991</v>
      </c>
      <c r="AA32" s="120">
        <f>IF(AA30="","",VLOOKUP(AA30,'【記載例】シフト記号表（勤務時間帯）'!$D$6:$Z$47,23,FALSE))</f>
        <v>6</v>
      </c>
      <c r="AB32" s="118" t="str">
        <f>IF(AB30="","",VLOOKUP(AB30,'【記載例】シフト記号表（勤務時間帯）'!$D$6:$Z$47,23,FALSE))</f>
        <v/>
      </c>
      <c r="AC32" s="119" t="str">
        <f>IF(AC30="","",VLOOKUP(AC30,'【記載例】シフト記号表（勤務時間帯）'!$D$6:$Z$47,23,FALSE))</f>
        <v>-</v>
      </c>
      <c r="AD32" s="119">
        <f>IF(AD30="","",VLOOKUP(AD30,'【記載例】シフト記号表（勤務時間帯）'!$D$6:$Z$47,23,FALSE))</f>
        <v>3.9999999999999991</v>
      </c>
      <c r="AE32" s="119">
        <f>IF(AE30="","",VLOOKUP(AE30,'【記載例】シフト記号表（勤務時間帯）'!$D$6:$Z$47,23,FALSE))</f>
        <v>6</v>
      </c>
      <c r="AF32" s="119" t="str">
        <f>IF(AF30="","",VLOOKUP(AF30,'【記載例】シフト記号表（勤務時間帯）'!$D$6:$Z$47,23,FALSE))</f>
        <v/>
      </c>
      <c r="AG32" s="119" t="str">
        <f>IF(AG30="","",VLOOKUP(AG30,'【記載例】シフト記号表（勤務時間帯）'!$D$6:$Z$47,23,FALSE))</f>
        <v>-</v>
      </c>
      <c r="AH32" s="120" t="str">
        <f>IF(AH30="","",VLOOKUP(AH30,'【記載例】シフト記号表（勤務時間帯）'!$D$6:$Z$47,23,FALSE))</f>
        <v>-</v>
      </c>
      <c r="AI32" s="118" t="str">
        <f>IF(AI30="","",VLOOKUP(AI30,'【記載例】シフト記号表（勤務時間帯）'!$D$6:$Z$47,23,FALSE))</f>
        <v/>
      </c>
      <c r="AJ32" s="119" t="str">
        <f>IF(AJ30="","",VLOOKUP(AJ30,'【記載例】シフト記号表（勤務時間帯）'!$D$6:$Z$47,23,FALSE))</f>
        <v>-</v>
      </c>
      <c r="AK32" s="119" t="str">
        <f>IF(AK30="","",VLOOKUP(AK30,'【記載例】シフト記号表（勤務時間帯）'!$D$6:$Z$47,23,FALSE))</f>
        <v>-</v>
      </c>
      <c r="AL32" s="119">
        <f>IF(AL30="","",VLOOKUP(AL30,'【記載例】シフト記号表（勤務時間帯）'!$D$6:$Z$47,23,FALSE))</f>
        <v>3.9999999999999991</v>
      </c>
      <c r="AM32" s="119">
        <f>IF(AM30="","",VLOOKUP(AM30,'【記載例】シフト記号表（勤務時間帯）'!$D$6:$Z$47,23,FALSE))</f>
        <v>6</v>
      </c>
      <c r="AN32" s="119" t="str">
        <f>IF(AN30="","",VLOOKUP(AN30,'【記載例】シフト記号表（勤務時間帯）'!$D$6:$Z$47,23,FALSE))</f>
        <v/>
      </c>
      <c r="AO32" s="120" t="str">
        <f>IF(AO30="","",VLOOKUP(AO30,'【記載例】シフト記号表（勤務時間帯）'!$D$6:$Z$47,23,FALSE))</f>
        <v>-</v>
      </c>
      <c r="AP32" s="118" t="str">
        <f>IF(AP30="","",VLOOKUP(AP30,'【記載例】シフト記号表（勤務時間帯）'!$D$6:$Z$47,23,FALSE))</f>
        <v>-</v>
      </c>
      <c r="AQ32" s="119" t="str">
        <f>IF(AQ30="","",VLOOKUP(AQ30,'【記載例】シフト記号表（勤務時間帯）'!$D$6:$Z$47,23,FALSE))</f>
        <v>-</v>
      </c>
      <c r="AR32" s="119">
        <f>IF(AR30="","",VLOOKUP(AR30,'【記載例】シフト記号表（勤務時間帯）'!$D$6:$Z$47,23,FALSE))</f>
        <v>3.9999999999999991</v>
      </c>
      <c r="AS32" s="119">
        <f>IF(AS30="","",VLOOKUP(AS30,'【記載例】シフト記号表（勤務時間帯）'!$D$6:$Z$47,23,FALSE))</f>
        <v>6</v>
      </c>
      <c r="AT32" s="119" t="str">
        <f>IF(AT30="","",VLOOKUP(AT30,'【記載例】シフト記号表（勤務時間帯）'!$D$6:$Z$47,23,FALSE))</f>
        <v/>
      </c>
      <c r="AU32" s="119" t="str">
        <f>IF(AU30="","",VLOOKUP(AU30,'【記載例】シフト記号表（勤務時間帯）'!$D$6:$Z$47,23,FALSE))</f>
        <v/>
      </c>
      <c r="AV32" s="120" t="str">
        <f>IF(AV30="","",VLOOKUP(AV30,'【記載例】シフト記号表（勤務時間帯）'!$D$6:$Z$47,23,FALSE))</f>
        <v>-</v>
      </c>
      <c r="AW32" s="118" t="str">
        <f>IF(AW30="","",VLOOKUP(AW30,'【記載例】シフト記号表（勤務時間帯）'!$D$6:$Z$47,23,FALSE))</f>
        <v/>
      </c>
      <c r="AX32" s="119" t="str">
        <f>IF(AX30="","",VLOOKUP(AX30,'【記載例】シフト記号表（勤務時間帯）'!$D$6:$Z$47,23,FALSE))</f>
        <v/>
      </c>
      <c r="AY32" s="119" t="str">
        <f>IF(AY30="","",VLOOKUP(AY30,'【記載例】シフト記号表（勤務時間帯）'!$D$6:$Z$47,23,FALSE))</f>
        <v/>
      </c>
      <c r="AZ32" s="306">
        <f>IF($BC$3="４週",SUM(U32:AV32),IF($BC$3="暦月",SUM(U32:AY32),""))</f>
        <v>50</v>
      </c>
      <c r="BA32" s="307"/>
      <c r="BB32" s="308">
        <f>IF($BC$3="４週",AZ32/4,IF($BC$3="暦月",(AZ32/($BC$8/7)),""))</f>
        <v>12.5</v>
      </c>
      <c r="BC32" s="307"/>
      <c r="BD32" s="300"/>
      <c r="BE32" s="301"/>
      <c r="BF32" s="301"/>
      <c r="BG32" s="301"/>
      <c r="BH32" s="302"/>
    </row>
    <row r="33" spans="2:60" ht="20.25" customHeight="1" x14ac:dyDescent="0.4">
      <c r="B33" s="121"/>
      <c r="C33" s="282" t="s">
        <v>198</v>
      </c>
      <c r="D33" s="283"/>
      <c r="E33" s="284"/>
      <c r="F33" s="102"/>
      <c r="G33" s="102"/>
      <c r="H33" s="250" t="s">
        <v>109</v>
      </c>
      <c r="I33" s="263" t="s">
        <v>80</v>
      </c>
      <c r="J33" s="264"/>
      <c r="K33" s="264"/>
      <c r="L33" s="265"/>
      <c r="M33" s="253" t="s">
        <v>128</v>
      </c>
      <c r="N33" s="254"/>
      <c r="O33" s="255"/>
      <c r="P33" s="124" t="s">
        <v>18</v>
      </c>
      <c r="Q33" s="125"/>
      <c r="R33" s="125"/>
      <c r="S33" s="126"/>
      <c r="T33" s="127"/>
      <c r="U33" s="128" t="s">
        <v>156</v>
      </c>
      <c r="V33" s="129" t="s">
        <v>155</v>
      </c>
      <c r="W33" s="129"/>
      <c r="X33" s="129" t="s">
        <v>155</v>
      </c>
      <c r="Y33" s="129" t="s">
        <v>210</v>
      </c>
      <c r="Z33" s="129" t="s">
        <v>210</v>
      </c>
      <c r="AA33" s="130"/>
      <c r="AB33" s="128" t="s">
        <v>210</v>
      </c>
      <c r="AC33" s="129" t="s">
        <v>210</v>
      </c>
      <c r="AD33" s="129" t="s">
        <v>210</v>
      </c>
      <c r="AE33" s="129" t="s">
        <v>210</v>
      </c>
      <c r="AF33" s="129" t="s">
        <v>210</v>
      </c>
      <c r="AG33" s="129"/>
      <c r="AH33" s="130"/>
      <c r="AI33" s="128" t="s">
        <v>210</v>
      </c>
      <c r="AJ33" s="129"/>
      <c r="AK33" s="129" t="s">
        <v>155</v>
      </c>
      <c r="AL33" s="129"/>
      <c r="AM33" s="129" t="s">
        <v>210</v>
      </c>
      <c r="AN33" s="129" t="s">
        <v>210</v>
      </c>
      <c r="AO33" s="130" t="s">
        <v>210</v>
      </c>
      <c r="AP33" s="128" t="s">
        <v>210</v>
      </c>
      <c r="AQ33" s="129"/>
      <c r="AR33" s="129"/>
      <c r="AS33" s="129" t="s">
        <v>210</v>
      </c>
      <c r="AT33" s="129" t="s">
        <v>210</v>
      </c>
      <c r="AU33" s="129" t="s">
        <v>210</v>
      </c>
      <c r="AV33" s="130" t="s">
        <v>210</v>
      </c>
      <c r="AW33" s="128"/>
      <c r="AX33" s="129"/>
      <c r="AY33" s="129"/>
      <c r="AZ33" s="262"/>
      <c r="BA33" s="249"/>
      <c r="BB33" s="248"/>
      <c r="BC33" s="249"/>
      <c r="BD33" s="294"/>
      <c r="BE33" s="295"/>
      <c r="BF33" s="295"/>
      <c r="BG33" s="295"/>
      <c r="BH33" s="296"/>
    </row>
    <row r="34" spans="2:60" ht="20.25" customHeight="1" x14ac:dyDescent="0.4">
      <c r="B34" s="101">
        <f>B31+1</f>
        <v>5</v>
      </c>
      <c r="C34" s="285"/>
      <c r="D34" s="286"/>
      <c r="E34" s="287"/>
      <c r="F34" s="102" t="str">
        <f>C33</f>
        <v>看護職員</v>
      </c>
      <c r="G34" s="102"/>
      <c r="H34" s="251"/>
      <c r="I34" s="266"/>
      <c r="J34" s="267"/>
      <c r="K34" s="267"/>
      <c r="L34" s="268"/>
      <c r="M34" s="256"/>
      <c r="N34" s="257"/>
      <c r="O34" s="258"/>
      <c r="P34" s="104" t="s">
        <v>73</v>
      </c>
      <c r="Q34" s="105"/>
      <c r="R34" s="105"/>
      <c r="S34" s="106"/>
      <c r="T34" s="107"/>
      <c r="U34" s="108">
        <f>IF(U33="","",VLOOKUP(U33,'【記載例】シフト記号表（勤務時間帯）'!$D$6:$X$47,21,FALSE))</f>
        <v>8</v>
      </c>
      <c r="V34" s="109">
        <f>IF(V33="","",VLOOKUP(V33,'【記載例】シフト記号表（勤務時間帯）'!$D$6:$X$47,21,FALSE))</f>
        <v>7.9999999999999982</v>
      </c>
      <c r="W34" s="109" t="str">
        <f>IF(W33="","",VLOOKUP(W33,'【記載例】シフト記号表（勤務時間帯）'!$D$6:$X$47,21,FALSE))</f>
        <v/>
      </c>
      <c r="X34" s="109">
        <f>IF(X33="","",VLOOKUP(X33,'【記載例】シフト記号表（勤務時間帯）'!$D$6:$X$47,21,FALSE))</f>
        <v>7.9999999999999982</v>
      </c>
      <c r="Y34" s="109">
        <f>IF(Y33="","",VLOOKUP(Y33,'【記載例】シフト記号表（勤務時間帯）'!$D$6:$X$47,21,FALSE))</f>
        <v>8</v>
      </c>
      <c r="Z34" s="109">
        <f>IF(Z33="","",VLOOKUP(Z33,'【記載例】シフト記号表（勤務時間帯）'!$D$6:$X$47,21,FALSE))</f>
        <v>8</v>
      </c>
      <c r="AA34" s="110" t="str">
        <f>IF(AA33="","",VLOOKUP(AA33,'【記載例】シフト記号表（勤務時間帯）'!$D$6:$X$47,21,FALSE))</f>
        <v/>
      </c>
      <c r="AB34" s="108">
        <f>IF(AB33="","",VLOOKUP(AB33,'【記載例】シフト記号表（勤務時間帯）'!$D$6:$X$47,21,FALSE))</f>
        <v>8</v>
      </c>
      <c r="AC34" s="109">
        <f>IF(AC33="","",VLOOKUP(AC33,'【記載例】シフト記号表（勤務時間帯）'!$D$6:$X$47,21,FALSE))</f>
        <v>8</v>
      </c>
      <c r="AD34" s="109">
        <f>IF(AD33="","",VLOOKUP(AD33,'【記載例】シフト記号表（勤務時間帯）'!$D$6:$X$47,21,FALSE))</f>
        <v>8</v>
      </c>
      <c r="AE34" s="109">
        <f>IF(AE33="","",VLOOKUP(AE33,'【記載例】シフト記号表（勤務時間帯）'!$D$6:$X$47,21,FALSE))</f>
        <v>8</v>
      </c>
      <c r="AF34" s="109">
        <f>IF(AF33="","",VLOOKUP(AF33,'【記載例】シフト記号表（勤務時間帯）'!$D$6:$X$47,21,FALSE))</f>
        <v>8</v>
      </c>
      <c r="AG34" s="109" t="str">
        <f>IF(AG33="","",VLOOKUP(AG33,'【記載例】シフト記号表（勤務時間帯）'!$D$6:$X$47,21,FALSE))</f>
        <v/>
      </c>
      <c r="AH34" s="110" t="str">
        <f>IF(AH33="","",VLOOKUP(AH33,'【記載例】シフト記号表（勤務時間帯）'!$D$6:$X$47,21,FALSE))</f>
        <v/>
      </c>
      <c r="AI34" s="108">
        <f>IF(AI33="","",VLOOKUP(AI33,'【記載例】シフト記号表（勤務時間帯）'!$D$6:$X$47,21,FALSE))</f>
        <v>8</v>
      </c>
      <c r="AJ34" s="109" t="str">
        <f>IF(AJ33="","",VLOOKUP(AJ33,'【記載例】シフト記号表（勤務時間帯）'!$D$6:$X$47,21,FALSE))</f>
        <v/>
      </c>
      <c r="AK34" s="109">
        <f>IF(AK33="","",VLOOKUP(AK33,'【記載例】シフト記号表（勤務時間帯）'!$D$6:$X$47,21,FALSE))</f>
        <v>7.9999999999999982</v>
      </c>
      <c r="AL34" s="109" t="str">
        <f>IF(AL33="","",VLOOKUP(AL33,'【記載例】シフト記号表（勤務時間帯）'!$D$6:$X$47,21,FALSE))</f>
        <v/>
      </c>
      <c r="AM34" s="109">
        <f>IF(AM33="","",VLOOKUP(AM33,'【記載例】シフト記号表（勤務時間帯）'!$D$6:$X$47,21,FALSE))</f>
        <v>8</v>
      </c>
      <c r="AN34" s="109">
        <f>IF(AN33="","",VLOOKUP(AN33,'【記載例】シフト記号表（勤務時間帯）'!$D$6:$X$47,21,FALSE))</f>
        <v>8</v>
      </c>
      <c r="AO34" s="110">
        <f>IF(AO33="","",VLOOKUP(AO33,'【記載例】シフト記号表（勤務時間帯）'!$D$6:$X$47,21,FALSE))</f>
        <v>8</v>
      </c>
      <c r="AP34" s="108">
        <f>IF(AP33="","",VLOOKUP(AP33,'【記載例】シフト記号表（勤務時間帯）'!$D$6:$X$47,21,FALSE))</f>
        <v>8</v>
      </c>
      <c r="AQ34" s="109" t="str">
        <f>IF(AQ33="","",VLOOKUP(AQ33,'【記載例】シフト記号表（勤務時間帯）'!$D$6:$X$47,21,FALSE))</f>
        <v/>
      </c>
      <c r="AR34" s="109" t="str">
        <f>IF(AR33="","",VLOOKUP(AR33,'【記載例】シフト記号表（勤務時間帯）'!$D$6:$X$47,21,FALSE))</f>
        <v/>
      </c>
      <c r="AS34" s="109">
        <f>IF(AS33="","",VLOOKUP(AS33,'【記載例】シフト記号表（勤務時間帯）'!$D$6:$X$47,21,FALSE))</f>
        <v>8</v>
      </c>
      <c r="AT34" s="109">
        <f>IF(AT33="","",VLOOKUP(AT33,'【記載例】シフト記号表（勤務時間帯）'!$D$6:$X$47,21,FALSE))</f>
        <v>8</v>
      </c>
      <c r="AU34" s="109">
        <f>IF(AU33="","",VLOOKUP(AU33,'【記載例】シフト記号表（勤務時間帯）'!$D$6:$X$47,21,FALSE))</f>
        <v>8</v>
      </c>
      <c r="AV34" s="110">
        <f>IF(AV33="","",VLOOKUP(AV33,'【記載例】シフト記号表（勤務時間帯）'!$D$6:$X$47,21,FALSE))</f>
        <v>8</v>
      </c>
      <c r="AW34" s="108" t="str">
        <f>IF(AW33="","",VLOOKUP(AW33,'【記載例】シフト記号表（勤務時間帯）'!$D$6:$X$47,21,FALSE))</f>
        <v/>
      </c>
      <c r="AX34" s="109" t="str">
        <f>IF(AX33="","",VLOOKUP(AX33,'【記載例】シフト記号表（勤務時間帯）'!$D$6:$X$47,21,FALSE))</f>
        <v/>
      </c>
      <c r="AY34" s="109" t="str">
        <f>IF(AY33="","",VLOOKUP(AY33,'【記載例】シフト記号表（勤務時間帯）'!$D$6:$X$47,21,FALSE))</f>
        <v/>
      </c>
      <c r="AZ34" s="303">
        <f>IF($BC$3="４週",SUM(U34:AV34),IF($BC$3="暦月",SUM(U34:AY34),""))</f>
        <v>160</v>
      </c>
      <c r="BA34" s="304"/>
      <c r="BB34" s="305">
        <f>IF($BC$3="４週",AZ34/4,IF($BC$3="暦月",(AZ34/($BC$8/7)),""))</f>
        <v>40</v>
      </c>
      <c r="BC34" s="304"/>
      <c r="BD34" s="297"/>
      <c r="BE34" s="298"/>
      <c r="BF34" s="298"/>
      <c r="BG34" s="298"/>
      <c r="BH34" s="299"/>
    </row>
    <row r="35" spans="2:60" ht="20.25" customHeight="1" x14ac:dyDescent="0.4">
      <c r="B35" s="111"/>
      <c r="C35" s="288"/>
      <c r="D35" s="289"/>
      <c r="E35" s="290"/>
      <c r="F35" s="112"/>
      <c r="G35" s="112" t="str">
        <f>C33</f>
        <v>看護職員</v>
      </c>
      <c r="H35" s="252"/>
      <c r="I35" s="269"/>
      <c r="J35" s="270"/>
      <c r="K35" s="270"/>
      <c r="L35" s="271"/>
      <c r="M35" s="259"/>
      <c r="N35" s="260"/>
      <c r="O35" s="261"/>
      <c r="P35" s="114" t="s">
        <v>74</v>
      </c>
      <c r="Q35" s="115"/>
      <c r="R35" s="115"/>
      <c r="S35" s="135"/>
      <c r="T35" s="136"/>
      <c r="U35" s="118" t="str">
        <f>IF(U33="","",VLOOKUP(U33,'【記載例】シフト記号表（勤務時間帯）'!$D$6:$Z$47,23,FALSE))</f>
        <v>-</v>
      </c>
      <c r="V35" s="119" t="str">
        <f>IF(V33="","",VLOOKUP(V33,'【記載例】シフト記号表（勤務時間帯）'!$D$6:$Z$47,23,FALSE))</f>
        <v>-</v>
      </c>
      <c r="W35" s="119" t="str">
        <f>IF(W33="","",VLOOKUP(W33,'【記載例】シフト記号表（勤務時間帯）'!$D$6:$Z$47,23,FALSE))</f>
        <v/>
      </c>
      <c r="X35" s="119" t="str">
        <f>IF(X33="","",VLOOKUP(X33,'【記載例】シフト記号表（勤務時間帯）'!$D$6:$Z$47,23,FALSE))</f>
        <v>-</v>
      </c>
      <c r="Y35" s="119" t="str">
        <f>IF(Y33="","",VLOOKUP(Y33,'【記載例】シフト記号表（勤務時間帯）'!$D$6:$Z$47,23,FALSE))</f>
        <v>-</v>
      </c>
      <c r="Z35" s="119" t="str">
        <f>IF(Z33="","",VLOOKUP(Z33,'【記載例】シフト記号表（勤務時間帯）'!$D$6:$Z$47,23,FALSE))</f>
        <v>-</v>
      </c>
      <c r="AA35" s="120" t="str">
        <f>IF(AA33="","",VLOOKUP(AA33,'【記載例】シフト記号表（勤務時間帯）'!$D$6:$Z$47,23,FALSE))</f>
        <v/>
      </c>
      <c r="AB35" s="118" t="str">
        <f>IF(AB33="","",VLOOKUP(AB33,'【記載例】シフト記号表（勤務時間帯）'!$D$6:$Z$47,23,FALSE))</f>
        <v>-</v>
      </c>
      <c r="AC35" s="119" t="str">
        <f>IF(AC33="","",VLOOKUP(AC33,'【記載例】シフト記号表（勤務時間帯）'!$D$6:$Z$47,23,FALSE))</f>
        <v>-</v>
      </c>
      <c r="AD35" s="119" t="str">
        <f>IF(AD33="","",VLOOKUP(AD33,'【記載例】シフト記号表（勤務時間帯）'!$D$6:$Z$47,23,FALSE))</f>
        <v>-</v>
      </c>
      <c r="AE35" s="119" t="str">
        <f>IF(AE33="","",VLOOKUP(AE33,'【記載例】シフト記号表（勤務時間帯）'!$D$6:$Z$47,23,FALSE))</f>
        <v>-</v>
      </c>
      <c r="AF35" s="119" t="str">
        <f>IF(AF33="","",VLOOKUP(AF33,'【記載例】シフト記号表（勤務時間帯）'!$D$6:$Z$47,23,FALSE))</f>
        <v>-</v>
      </c>
      <c r="AG35" s="119" t="str">
        <f>IF(AG33="","",VLOOKUP(AG33,'【記載例】シフト記号表（勤務時間帯）'!$D$6:$Z$47,23,FALSE))</f>
        <v/>
      </c>
      <c r="AH35" s="120" t="str">
        <f>IF(AH33="","",VLOOKUP(AH33,'【記載例】シフト記号表（勤務時間帯）'!$D$6:$Z$47,23,FALSE))</f>
        <v/>
      </c>
      <c r="AI35" s="118" t="str">
        <f>IF(AI33="","",VLOOKUP(AI33,'【記載例】シフト記号表（勤務時間帯）'!$D$6:$Z$47,23,FALSE))</f>
        <v>-</v>
      </c>
      <c r="AJ35" s="119" t="str">
        <f>IF(AJ33="","",VLOOKUP(AJ33,'【記載例】シフト記号表（勤務時間帯）'!$D$6:$Z$47,23,FALSE))</f>
        <v/>
      </c>
      <c r="AK35" s="119" t="str">
        <f>IF(AK33="","",VLOOKUP(AK33,'【記載例】シフト記号表（勤務時間帯）'!$D$6:$Z$47,23,FALSE))</f>
        <v>-</v>
      </c>
      <c r="AL35" s="119" t="str">
        <f>IF(AL33="","",VLOOKUP(AL33,'【記載例】シフト記号表（勤務時間帯）'!$D$6:$Z$47,23,FALSE))</f>
        <v/>
      </c>
      <c r="AM35" s="119" t="str">
        <f>IF(AM33="","",VLOOKUP(AM33,'【記載例】シフト記号表（勤務時間帯）'!$D$6:$Z$47,23,FALSE))</f>
        <v>-</v>
      </c>
      <c r="AN35" s="119" t="str">
        <f>IF(AN33="","",VLOOKUP(AN33,'【記載例】シフト記号表（勤務時間帯）'!$D$6:$Z$47,23,FALSE))</f>
        <v>-</v>
      </c>
      <c r="AO35" s="120" t="str">
        <f>IF(AO33="","",VLOOKUP(AO33,'【記載例】シフト記号表（勤務時間帯）'!$D$6:$Z$47,23,FALSE))</f>
        <v>-</v>
      </c>
      <c r="AP35" s="118" t="str">
        <f>IF(AP33="","",VLOOKUP(AP33,'【記載例】シフト記号表（勤務時間帯）'!$D$6:$Z$47,23,FALSE))</f>
        <v>-</v>
      </c>
      <c r="AQ35" s="119" t="str">
        <f>IF(AQ33="","",VLOOKUP(AQ33,'【記載例】シフト記号表（勤務時間帯）'!$D$6:$Z$47,23,FALSE))</f>
        <v/>
      </c>
      <c r="AR35" s="119" t="str">
        <f>IF(AR33="","",VLOOKUP(AR33,'【記載例】シフト記号表（勤務時間帯）'!$D$6:$Z$47,23,FALSE))</f>
        <v/>
      </c>
      <c r="AS35" s="119" t="str">
        <f>IF(AS33="","",VLOOKUP(AS33,'【記載例】シフト記号表（勤務時間帯）'!$D$6:$Z$47,23,FALSE))</f>
        <v>-</v>
      </c>
      <c r="AT35" s="119" t="str">
        <f>IF(AT33="","",VLOOKUP(AT33,'【記載例】シフト記号表（勤務時間帯）'!$D$6:$Z$47,23,FALSE))</f>
        <v>-</v>
      </c>
      <c r="AU35" s="119" t="str">
        <f>IF(AU33="","",VLOOKUP(AU33,'【記載例】シフト記号表（勤務時間帯）'!$D$6:$Z$47,23,FALSE))</f>
        <v>-</v>
      </c>
      <c r="AV35" s="120" t="str">
        <f>IF(AV33="","",VLOOKUP(AV33,'【記載例】シフト記号表（勤務時間帯）'!$D$6:$Z$47,23,FALSE))</f>
        <v>-</v>
      </c>
      <c r="AW35" s="118" t="str">
        <f>IF(AW33="","",VLOOKUP(AW33,'【記載例】シフト記号表（勤務時間帯）'!$D$6:$Z$47,23,FALSE))</f>
        <v/>
      </c>
      <c r="AX35" s="119" t="str">
        <f>IF(AX33="","",VLOOKUP(AX33,'【記載例】シフト記号表（勤務時間帯）'!$D$6:$Z$47,23,FALSE))</f>
        <v/>
      </c>
      <c r="AY35" s="119" t="str">
        <f>IF(AY33="","",VLOOKUP(AY33,'【記載例】シフト記号表（勤務時間帯）'!$D$6:$Z$47,23,FALSE))</f>
        <v/>
      </c>
      <c r="AZ35" s="306">
        <f>IF($BC$3="４週",SUM(U35:AV35),IF($BC$3="暦月",SUM(U35:AY35),""))</f>
        <v>0</v>
      </c>
      <c r="BA35" s="307"/>
      <c r="BB35" s="308">
        <f>IF($BC$3="４週",AZ35/4,IF($BC$3="暦月",(AZ35/($BC$8/7)),""))</f>
        <v>0</v>
      </c>
      <c r="BC35" s="307"/>
      <c r="BD35" s="300"/>
      <c r="BE35" s="301"/>
      <c r="BF35" s="301"/>
      <c r="BG35" s="301"/>
      <c r="BH35" s="302"/>
    </row>
    <row r="36" spans="2:60" ht="20.25" customHeight="1" x14ac:dyDescent="0.4">
      <c r="B36" s="121"/>
      <c r="C36" s="282" t="s">
        <v>198</v>
      </c>
      <c r="D36" s="283"/>
      <c r="E36" s="284"/>
      <c r="F36" s="102"/>
      <c r="G36" s="102"/>
      <c r="H36" s="250" t="s">
        <v>109</v>
      </c>
      <c r="I36" s="263" t="s">
        <v>80</v>
      </c>
      <c r="J36" s="264"/>
      <c r="K36" s="264"/>
      <c r="L36" s="265"/>
      <c r="M36" s="253" t="s">
        <v>129</v>
      </c>
      <c r="N36" s="254"/>
      <c r="O36" s="255"/>
      <c r="P36" s="124" t="s">
        <v>18</v>
      </c>
      <c r="Q36" s="131"/>
      <c r="R36" s="131"/>
      <c r="S36" s="132"/>
      <c r="T36" s="137"/>
      <c r="U36" s="128" t="s">
        <v>211</v>
      </c>
      <c r="V36" s="129"/>
      <c r="W36" s="129" t="s">
        <v>155</v>
      </c>
      <c r="X36" s="129"/>
      <c r="Y36" s="129" t="s">
        <v>163</v>
      </c>
      <c r="Z36" s="129" t="s">
        <v>164</v>
      </c>
      <c r="AA36" s="130" t="s">
        <v>210</v>
      </c>
      <c r="AB36" s="128"/>
      <c r="AC36" s="129" t="s">
        <v>163</v>
      </c>
      <c r="AD36" s="129" t="s">
        <v>164</v>
      </c>
      <c r="AE36" s="129" t="s">
        <v>210</v>
      </c>
      <c r="AF36" s="129"/>
      <c r="AG36" s="129" t="s">
        <v>163</v>
      </c>
      <c r="AH36" s="130" t="s">
        <v>164</v>
      </c>
      <c r="AI36" s="128"/>
      <c r="AJ36" s="129" t="s">
        <v>157</v>
      </c>
      <c r="AK36" s="129" t="s">
        <v>157</v>
      </c>
      <c r="AL36" s="129" t="s">
        <v>210</v>
      </c>
      <c r="AM36" s="129" t="s">
        <v>157</v>
      </c>
      <c r="AN36" s="129"/>
      <c r="AO36" s="130" t="s">
        <v>163</v>
      </c>
      <c r="AP36" s="128" t="s">
        <v>164</v>
      </c>
      <c r="AQ36" s="129" t="s">
        <v>210</v>
      </c>
      <c r="AR36" s="129" t="s">
        <v>157</v>
      </c>
      <c r="AS36" s="129"/>
      <c r="AT36" s="129" t="s">
        <v>157</v>
      </c>
      <c r="AU36" s="129" t="s">
        <v>210</v>
      </c>
      <c r="AV36" s="130"/>
      <c r="AW36" s="128"/>
      <c r="AX36" s="129"/>
      <c r="AY36" s="129"/>
      <c r="AZ36" s="262"/>
      <c r="BA36" s="249"/>
      <c r="BB36" s="248"/>
      <c r="BC36" s="249"/>
      <c r="BD36" s="294"/>
      <c r="BE36" s="295"/>
      <c r="BF36" s="295"/>
      <c r="BG36" s="295"/>
      <c r="BH36" s="296"/>
    </row>
    <row r="37" spans="2:60" ht="20.25" customHeight="1" x14ac:dyDescent="0.4">
      <c r="B37" s="101">
        <f>B34+1</f>
        <v>6</v>
      </c>
      <c r="C37" s="285"/>
      <c r="D37" s="286"/>
      <c r="E37" s="287"/>
      <c r="F37" s="102" t="str">
        <f>C36</f>
        <v>看護職員</v>
      </c>
      <c r="G37" s="102"/>
      <c r="H37" s="251"/>
      <c r="I37" s="266"/>
      <c r="J37" s="267"/>
      <c r="K37" s="267"/>
      <c r="L37" s="268"/>
      <c r="M37" s="256"/>
      <c r="N37" s="257"/>
      <c r="O37" s="258"/>
      <c r="P37" s="104" t="s">
        <v>73</v>
      </c>
      <c r="Q37" s="105"/>
      <c r="R37" s="105"/>
      <c r="S37" s="106"/>
      <c r="T37" s="107"/>
      <c r="U37" s="108">
        <f>IF(U36="","",VLOOKUP(U36,'【記載例】シフト記号表（勤務時間帯）'!$D$6:$X$47,21,FALSE))</f>
        <v>7.9999999999999982</v>
      </c>
      <c r="V37" s="109" t="str">
        <f>IF(V36="","",VLOOKUP(V36,'【記載例】シフト記号表（勤務時間帯）'!$D$6:$X$47,21,FALSE))</f>
        <v/>
      </c>
      <c r="W37" s="109">
        <f>IF(W36="","",VLOOKUP(W36,'【記載例】シフト記号表（勤務時間帯）'!$D$6:$X$47,21,FALSE))</f>
        <v>7.9999999999999982</v>
      </c>
      <c r="X37" s="109" t="str">
        <f>IF(X36="","",VLOOKUP(X36,'【記載例】シフト記号表（勤務時間帯）'!$D$6:$X$47,21,FALSE))</f>
        <v/>
      </c>
      <c r="Y37" s="109">
        <f>IF(Y36="","",VLOOKUP(Y36,'【記載例】シフト記号表（勤務時間帯）'!$D$6:$X$47,21,FALSE))</f>
        <v>3</v>
      </c>
      <c r="Z37" s="109">
        <f>IF(Z36="","",VLOOKUP(Z36,'【記載例】シフト記号表（勤務時間帯）'!$D$6:$X$47,21,FALSE))</f>
        <v>3</v>
      </c>
      <c r="AA37" s="110">
        <f>IF(AA36="","",VLOOKUP(AA36,'【記載例】シフト記号表（勤務時間帯）'!$D$6:$X$47,21,FALSE))</f>
        <v>8</v>
      </c>
      <c r="AB37" s="108" t="str">
        <f>IF(AB36="","",VLOOKUP(AB36,'【記載例】シフト記号表（勤務時間帯）'!$D$6:$X$47,21,FALSE))</f>
        <v/>
      </c>
      <c r="AC37" s="109">
        <f>IF(AC36="","",VLOOKUP(AC36,'【記載例】シフト記号表（勤務時間帯）'!$D$6:$X$47,21,FALSE))</f>
        <v>3</v>
      </c>
      <c r="AD37" s="109">
        <f>IF(AD36="","",VLOOKUP(AD36,'【記載例】シフト記号表（勤務時間帯）'!$D$6:$X$47,21,FALSE))</f>
        <v>3</v>
      </c>
      <c r="AE37" s="109">
        <f>IF(AE36="","",VLOOKUP(AE36,'【記載例】シフト記号表（勤務時間帯）'!$D$6:$X$47,21,FALSE))</f>
        <v>8</v>
      </c>
      <c r="AF37" s="109" t="str">
        <f>IF(AF36="","",VLOOKUP(AF36,'【記載例】シフト記号表（勤務時間帯）'!$D$6:$X$47,21,FALSE))</f>
        <v/>
      </c>
      <c r="AG37" s="109">
        <f>IF(AG36="","",VLOOKUP(AG36,'【記載例】シフト記号表（勤務時間帯）'!$D$6:$X$47,21,FALSE))</f>
        <v>3</v>
      </c>
      <c r="AH37" s="110">
        <f>IF(AH36="","",VLOOKUP(AH36,'【記載例】シフト記号表（勤務時間帯）'!$D$6:$X$47,21,FALSE))</f>
        <v>3</v>
      </c>
      <c r="AI37" s="108" t="str">
        <f>IF(AI36="","",VLOOKUP(AI36,'【記載例】シフト記号表（勤務時間帯）'!$D$6:$X$47,21,FALSE))</f>
        <v/>
      </c>
      <c r="AJ37" s="109">
        <f>IF(AJ36="","",VLOOKUP(AJ36,'【記載例】シフト記号表（勤務時間帯）'!$D$6:$X$47,21,FALSE))</f>
        <v>8</v>
      </c>
      <c r="AK37" s="109">
        <f>IF(AK36="","",VLOOKUP(AK36,'【記載例】シフト記号表（勤務時間帯）'!$D$6:$X$47,21,FALSE))</f>
        <v>8</v>
      </c>
      <c r="AL37" s="109">
        <f>IF(AL36="","",VLOOKUP(AL36,'【記載例】シフト記号表（勤務時間帯）'!$D$6:$X$47,21,FALSE))</f>
        <v>8</v>
      </c>
      <c r="AM37" s="109">
        <f>IF(AM36="","",VLOOKUP(AM36,'【記載例】シフト記号表（勤務時間帯）'!$D$6:$X$47,21,FALSE))</f>
        <v>8</v>
      </c>
      <c r="AN37" s="109" t="str">
        <f>IF(AN36="","",VLOOKUP(AN36,'【記載例】シフト記号表（勤務時間帯）'!$D$6:$X$47,21,FALSE))</f>
        <v/>
      </c>
      <c r="AO37" s="110">
        <f>IF(AO36="","",VLOOKUP(AO36,'【記載例】シフト記号表（勤務時間帯）'!$D$6:$X$47,21,FALSE))</f>
        <v>3</v>
      </c>
      <c r="AP37" s="108">
        <f>IF(AP36="","",VLOOKUP(AP36,'【記載例】シフト記号表（勤務時間帯）'!$D$6:$X$47,21,FALSE))</f>
        <v>3</v>
      </c>
      <c r="AQ37" s="109">
        <f>IF(AQ36="","",VLOOKUP(AQ36,'【記載例】シフト記号表（勤務時間帯）'!$D$6:$X$47,21,FALSE))</f>
        <v>8</v>
      </c>
      <c r="AR37" s="109">
        <f>IF(AR36="","",VLOOKUP(AR36,'【記載例】シフト記号表（勤務時間帯）'!$D$6:$X$47,21,FALSE))</f>
        <v>8</v>
      </c>
      <c r="AS37" s="109" t="str">
        <f>IF(AS36="","",VLOOKUP(AS36,'【記載例】シフト記号表（勤務時間帯）'!$D$6:$X$47,21,FALSE))</f>
        <v/>
      </c>
      <c r="AT37" s="109">
        <f>IF(AT36="","",VLOOKUP(AT36,'【記載例】シフト記号表（勤務時間帯）'!$D$6:$X$47,21,FALSE))</f>
        <v>8</v>
      </c>
      <c r="AU37" s="109">
        <f>IF(AU36="","",VLOOKUP(AU36,'【記載例】シフト記号表（勤務時間帯）'!$D$6:$X$47,21,FALSE))</f>
        <v>8</v>
      </c>
      <c r="AV37" s="110" t="str">
        <f>IF(AV36="","",VLOOKUP(AV36,'【記載例】シフト記号表（勤務時間帯）'!$D$6:$X$47,21,FALSE))</f>
        <v/>
      </c>
      <c r="AW37" s="108" t="str">
        <f>IF(AW36="","",VLOOKUP(AW36,'【記載例】シフト記号表（勤務時間帯）'!$D$6:$X$47,21,FALSE))</f>
        <v/>
      </c>
      <c r="AX37" s="109" t="str">
        <f>IF(AX36="","",VLOOKUP(AX36,'【記載例】シフト記号表（勤務時間帯）'!$D$6:$X$47,21,FALSE))</f>
        <v/>
      </c>
      <c r="AY37" s="109" t="str">
        <f>IF(AY36="","",VLOOKUP(AY36,'【記載例】シフト記号表（勤務時間帯）'!$D$6:$X$47,21,FALSE))</f>
        <v/>
      </c>
      <c r="AZ37" s="303">
        <f>IF($BC$3="４週",SUM(U37:AV37),IF($BC$3="暦月",SUM(U37:AY37),""))</f>
        <v>120</v>
      </c>
      <c r="BA37" s="304"/>
      <c r="BB37" s="305">
        <f>IF($BC$3="４週",AZ37/4,IF($BC$3="暦月",(AZ37/($BC$8/7)),""))</f>
        <v>30</v>
      </c>
      <c r="BC37" s="304"/>
      <c r="BD37" s="297"/>
      <c r="BE37" s="298"/>
      <c r="BF37" s="298"/>
      <c r="BG37" s="298"/>
      <c r="BH37" s="299"/>
    </row>
    <row r="38" spans="2:60" ht="20.25" customHeight="1" x14ac:dyDescent="0.4">
      <c r="B38" s="111"/>
      <c r="C38" s="288"/>
      <c r="D38" s="289"/>
      <c r="E38" s="290"/>
      <c r="F38" s="112"/>
      <c r="G38" s="112" t="str">
        <f>C36</f>
        <v>看護職員</v>
      </c>
      <c r="H38" s="252"/>
      <c r="I38" s="269"/>
      <c r="J38" s="270"/>
      <c r="K38" s="270"/>
      <c r="L38" s="271"/>
      <c r="M38" s="259"/>
      <c r="N38" s="260"/>
      <c r="O38" s="261"/>
      <c r="P38" s="114" t="s">
        <v>74</v>
      </c>
      <c r="Q38" s="134"/>
      <c r="R38" s="134"/>
      <c r="S38" s="116"/>
      <c r="T38" s="117"/>
      <c r="U38" s="118" t="str">
        <f>IF(U36="","",VLOOKUP(U36,'【記載例】シフト記号表（勤務時間帯）'!$D$6:$Z$47,23,FALSE))</f>
        <v>-</v>
      </c>
      <c r="V38" s="119" t="str">
        <f>IF(V36="","",VLOOKUP(V36,'【記載例】シフト記号表（勤務時間帯）'!$D$6:$Z$47,23,FALSE))</f>
        <v/>
      </c>
      <c r="W38" s="119" t="str">
        <f>IF(W36="","",VLOOKUP(W36,'【記載例】シフト記号表（勤務時間帯）'!$D$6:$Z$47,23,FALSE))</f>
        <v>-</v>
      </c>
      <c r="X38" s="119" t="str">
        <f>IF(X36="","",VLOOKUP(X36,'【記載例】シフト記号表（勤務時間帯）'!$D$6:$Z$47,23,FALSE))</f>
        <v/>
      </c>
      <c r="Y38" s="119">
        <f>IF(Y36="","",VLOOKUP(Y36,'【記載例】シフト記号表（勤務時間帯）'!$D$6:$Z$47,23,FALSE))</f>
        <v>3.9999999999999991</v>
      </c>
      <c r="Z38" s="119">
        <f>IF(Z36="","",VLOOKUP(Z36,'【記載例】シフト記号表（勤務時間帯）'!$D$6:$Z$47,23,FALSE))</f>
        <v>6</v>
      </c>
      <c r="AA38" s="120" t="str">
        <f>IF(AA36="","",VLOOKUP(AA36,'【記載例】シフト記号表（勤務時間帯）'!$D$6:$Z$47,23,FALSE))</f>
        <v>-</v>
      </c>
      <c r="AB38" s="118" t="str">
        <f>IF(AB36="","",VLOOKUP(AB36,'【記載例】シフト記号表（勤務時間帯）'!$D$6:$Z$47,23,FALSE))</f>
        <v/>
      </c>
      <c r="AC38" s="119">
        <f>IF(AC36="","",VLOOKUP(AC36,'【記載例】シフト記号表（勤務時間帯）'!$D$6:$Z$47,23,FALSE))</f>
        <v>3.9999999999999991</v>
      </c>
      <c r="AD38" s="119">
        <f>IF(AD36="","",VLOOKUP(AD36,'【記載例】シフト記号表（勤務時間帯）'!$D$6:$Z$47,23,FALSE))</f>
        <v>6</v>
      </c>
      <c r="AE38" s="119" t="str">
        <f>IF(AE36="","",VLOOKUP(AE36,'【記載例】シフト記号表（勤務時間帯）'!$D$6:$Z$47,23,FALSE))</f>
        <v>-</v>
      </c>
      <c r="AF38" s="119" t="str">
        <f>IF(AF36="","",VLOOKUP(AF36,'【記載例】シフト記号表（勤務時間帯）'!$D$6:$Z$47,23,FALSE))</f>
        <v/>
      </c>
      <c r="AG38" s="119">
        <f>IF(AG36="","",VLOOKUP(AG36,'【記載例】シフト記号表（勤務時間帯）'!$D$6:$Z$47,23,FALSE))</f>
        <v>3.9999999999999991</v>
      </c>
      <c r="AH38" s="120">
        <f>IF(AH36="","",VLOOKUP(AH36,'【記載例】シフト記号表（勤務時間帯）'!$D$6:$Z$47,23,FALSE))</f>
        <v>6</v>
      </c>
      <c r="AI38" s="118" t="str">
        <f>IF(AI36="","",VLOOKUP(AI36,'【記載例】シフト記号表（勤務時間帯）'!$D$6:$Z$47,23,FALSE))</f>
        <v/>
      </c>
      <c r="AJ38" s="119" t="str">
        <f>IF(AJ36="","",VLOOKUP(AJ36,'【記載例】シフト記号表（勤務時間帯）'!$D$6:$Z$47,23,FALSE))</f>
        <v>-</v>
      </c>
      <c r="AK38" s="119" t="str">
        <f>IF(AK36="","",VLOOKUP(AK36,'【記載例】シフト記号表（勤務時間帯）'!$D$6:$Z$47,23,FALSE))</f>
        <v>-</v>
      </c>
      <c r="AL38" s="119" t="str">
        <f>IF(AL36="","",VLOOKUP(AL36,'【記載例】シフト記号表（勤務時間帯）'!$D$6:$Z$47,23,FALSE))</f>
        <v>-</v>
      </c>
      <c r="AM38" s="119" t="str">
        <f>IF(AM36="","",VLOOKUP(AM36,'【記載例】シフト記号表（勤務時間帯）'!$D$6:$Z$47,23,FALSE))</f>
        <v>-</v>
      </c>
      <c r="AN38" s="119" t="str">
        <f>IF(AN36="","",VLOOKUP(AN36,'【記載例】シフト記号表（勤務時間帯）'!$D$6:$Z$47,23,FALSE))</f>
        <v/>
      </c>
      <c r="AO38" s="120">
        <f>IF(AO36="","",VLOOKUP(AO36,'【記載例】シフト記号表（勤務時間帯）'!$D$6:$Z$47,23,FALSE))</f>
        <v>3.9999999999999991</v>
      </c>
      <c r="AP38" s="118">
        <f>IF(AP36="","",VLOOKUP(AP36,'【記載例】シフト記号表（勤務時間帯）'!$D$6:$Z$47,23,FALSE))</f>
        <v>6</v>
      </c>
      <c r="AQ38" s="119" t="str">
        <f>IF(AQ36="","",VLOOKUP(AQ36,'【記載例】シフト記号表（勤務時間帯）'!$D$6:$Z$47,23,FALSE))</f>
        <v>-</v>
      </c>
      <c r="AR38" s="119" t="str">
        <f>IF(AR36="","",VLOOKUP(AR36,'【記載例】シフト記号表（勤務時間帯）'!$D$6:$Z$47,23,FALSE))</f>
        <v>-</v>
      </c>
      <c r="AS38" s="119" t="str">
        <f>IF(AS36="","",VLOOKUP(AS36,'【記載例】シフト記号表（勤務時間帯）'!$D$6:$Z$47,23,FALSE))</f>
        <v/>
      </c>
      <c r="AT38" s="119" t="str">
        <f>IF(AT36="","",VLOOKUP(AT36,'【記載例】シフト記号表（勤務時間帯）'!$D$6:$Z$47,23,FALSE))</f>
        <v>-</v>
      </c>
      <c r="AU38" s="119" t="str">
        <f>IF(AU36="","",VLOOKUP(AU36,'【記載例】シフト記号表（勤務時間帯）'!$D$6:$Z$47,23,FALSE))</f>
        <v>-</v>
      </c>
      <c r="AV38" s="120" t="str">
        <f>IF(AV36="","",VLOOKUP(AV36,'【記載例】シフト記号表（勤務時間帯）'!$D$6:$Z$47,23,FALSE))</f>
        <v/>
      </c>
      <c r="AW38" s="118" t="str">
        <f>IF(AW36="","",VLOOKUP(AW36,'【記載例】シフト記号表（勤務時間帯）'!$D$6:$Z$47,23,FALSE))</f>
        <v/>
      </c>
      <c r="AX38" s="119" t="str">
        <f>IF(AX36="","",VLOOKUP(AX36,'【記載例】シフト記号表（勤務時間帯）'!$D$6:$Z$47,23,FALSE))</f>
        <v/>
      </c>
      <c r="AY38" s="119" t="str">
        <f>IF(AY36="","",VLOOKUP(AY36,'【記載例】シフト記号表（勤務時間帯）'!$D$6:$Z$47,23,FALSE))</f>
        <v/>
      </c>
      <c r="AZ38" s="306">
        <f>IF($BC$3="４週",SUM(U38:AV38),IF($BC$3="暦月",SUM(U38:AY38),""))</f>
        <v>40</v>
      </c>
      <c r="BA38" s="307"/>
      <c r="BB38" s="308">
        <f>IF($BC$3="４週",AZ38/4,IF($BC$3="暦月",(AZ38/($BC$8/7)),""))</f>
        <v>10</v>
      </c>
      <c r="BC38" s="307"/>
      <c r="BD38" s="300"/>
      <c r="BE38" s="301"/>
      <c r="BF38" s="301"/>
      <c r="BG38" s="301"/>
      <c r="BH38" s="302"/>
    </row>
    <row r="39" spans="2:60" ht="20.25" customHeight="1" x14ac:dyDescent="0.4">
      <c r="B39" s="121"/>
      <c r="C39" s="282" t="s">
        <v>198</v>
      </c>
      <c r="D39" s="283"/>
      <c r="E39" s="284"/>
      <c r="F39" s="102"/>
      <c r="G39" s="102"/>
      <c r="H39" s="250" t="s">
        <v>109</v>
      </c>
      <c r="I39" s="263" t="s">
        <v>80</v>
      </c>
      <c r="J39" s="264"/>
      <c r="K39" s="264"/>
      <c r="L39" s="265"/>
      <c r="M39" s="253" t="s">
        <v>130</v>
      </c>
      <c r="N39" s="254"/>
      <c r="O39" s="255"/>
      <c r="P39" s="124" t="s">
        <v>18</v>
      </c>
      <c r="Q39" s="125"/>
      <c r="R39" s="125"/>
      <c r="S39" s="126"/>
      <c r="T39" s="127"/>
      <c r="U39" s="128"/>
      <c r="V39" s="129" t="s">
        <v>155</v>
      </c>
      <c r="W39" s="129" t="s">
        <v>163</v>
      </c>
      <c r="X39" s="129" t="s">
        <v>164</v>
      </c>
      <c r="Y39" s="129" t="s">
        <v>211</v>
      </c>
      <c r="Z39" s="129"/>
      <c r="AA39" s="130" t="s">
        <v>155</v>
      </c>
      <c r="AB39" s="128" t="s">
        <v>156</v>
      </c>
      <c r="AC39" s="129" t="s">
        <v>156</v>
      </c>
      <c r="AD39" s="129"/>
      <c r="AE39" s="129"/>
      <c r="AF39" s="129" t="s">
        <v>163</v>
      </c>
      <c r="AG39" s="129" t="s">
        <v>164</v>
      </c>
      <c r="AH39" s="130" t="s">
        <v>156</v>
      </c>
      <c r="AI39" s="128" t="s">
        <v>155</v>
      </c>
      <c r="AJ39" s="129"/>
      <c r="AK39" s="129" t="s">
        <v>163</v>
      </c>
      <c r="AL39" s="129" t="s">
        <v>164</v>
      </c>
      <c r="AM39" s="129"/>
      <c r="AN39" s="129" t="s">
        <v>155</v>
      </c>
      <c r="AO39" s="130" t="s">
        <v>155</v>
      </c>
      <c r="AP39" s="128" t="s">
        <v>157</v>
      </c>
      <c r="AQ39" s="129"/>
      <c r="AR39" s="129" t="s">
        <v>155</v>
      </c>
      <c r="AS39" s="129" t="s">
        <v>156</v>
      </c>
      <c r="AT39" s="129" t="s">
        <v>163</v>
      </c>
      <c r="AU39" s="129" t="s">
        <v>164</v>
      </c>
      <c r="AV39" s="130"/>
      <c r="AW39" s="128"/>
      <c r="AX39" s="129"/>
      <c r="AY39" s="129"/>
      <c r="AZ39" s="262"/>
      <c r="BA39" s="249"/>
      <c r="BB39" s="248"/>
      <c r="BC39" s="249"/>
      <c r="BD39" s="294"/>
      <c r="BE39" s="295"/>
      <c r="BF39" s="295"/>
      <c r="BG39" s="295"/>
      <c r="BH39" s="296"/>
    </row>
    <row r="40" spans="2:60" ht="20.25" customHeight="1" x14ac:dyDescent="0.4">
      <c r="B40" s="101">
        <f>B37+1</f>
        <v>7</v>
      </c>
      <c r="C40" s="285"/>
      <c r="D40" s="286"/>
      <c r="E40" s="287"/>
      <c r="F40" s="102" t="str">
        <f>C39</f>
        <v>看護職員</v>
      </c>
      <c r="G40" s="102"/>
      <c r="H40" s="251"/>
      <c r="I40" s="266"/>
      <c r="J40" s="267"/>
      <c r="K40" s="267"/>
      <c r="L40" s="268"/>
      <c r="M40" s="256"/>
      <c r="N40" s="257"/>
      <c r="O40" s="258"/>
      <c r="P40" s="104" t="s">
        <v>73</v>
      </c>
      <c r="Q40" s="105"/>
      <c r="R40" s="105"/>
      <c r="S40" s="106"/>
      <c r="T40" s="107"/>
      <c r="U40" s="108" t="str">
        <f>IF(U39="","",VLOOKUP(U39,'【記載例】シフト記号表（勤務時間帯）'!$D$6:$X$47,21,FALSE))</f>
        <v/>
      </c>
      <c r="V40" s="109">
        <f>IF(V39="","",VLOOKUP(V39,'【記載例】シフト記号表（勤務時間帯）'!$D$6:$X$47,21,FALSE))</f>
        <v>7.9999999999999982</v>
      </c>
      <c r="W40" s="109">
        <f>IF(W39="","",VLOOKUP(W39,'【記載例】シフト記号表（勤務時間帯）'!$D$6:$X$47,21,FALSE))</f>
        <v>3</v>
      </c>
      <c r="X40" s="109">
        <f>IF(X39="","",VLOOKUP(X39,'【記載例】シフト記号表（勤務時間帯）'!$D$6:$X$47,21,FALSE))</f>
        <v>3</v>
      </c>
      <c r="Y40" s="109">
        <f>IF(Y39="","",VLOOKUP(Y39,'【記載例】シフト記号表（勤務時間帯）'!$D$6:$X$47,21,FALSE))</f>
        <v>7.9999999999999982</v>
      </c>
      <c r="Z40" s="109" t="str">
        <f>IF(Z39="","",VLOOKUP(Z39,'【記載例】シフト記号表（勤務時間帯）'!$D$6:$X$47,21,FALSE))</f>
        <v/>
      </c>
      <c r="AA40" s="110">
        <f>IF(AA39="","",VLOOKUP(AA39,'【記載例】シフト記号表（勤務時間帯）'!$D$6:$X$47,21,FALSE))</f>
        <v>7.9999999999999982</v>
      </c>
      <c r="AB40" s="108">
        <f>IF(AB39="","",VLOOKUP(AB39,'【記載例】シフト記号表（勤務時間帯）'!$D$6:$X$47,21,FALSE))</f>
        <v>8</v>
      </c>
      <c r="AC40" s="109">
        <f>IF(AC39="","",VLOOKUP(AC39,'【記載例】シフト記号表（勤務時間帯）'!$D$6:$X$47,21,FALSE))</f>
        <v>8</v>
      </c>
      <c r="AD40" s="109" t="str">
        <f>IF(AD39="","",VLOOKUP(AD39,'【記載例】シフト記号表（勤務時間帯）'!$D$6:$X$47,21,FALSE))</f>
        <v/>
      </c>
      <c r="AE40" s="109" t="str">
        <f>IF(AE39="","",VLOOKUP(AE39,'【記載例】シフト記号表（勤務時間帯）'!$D$6:$X$47,21,FALSE))</f>
        <v/>
      </c>
      <c r="AF40" s="109">
        <f>IF(AF39="","",VLOOKUP(AF39,'【記載例】シフト記号表（勤務時間帯）'!$D$6:$X$47,21,FALSE))</f>
        <v>3</v>
      </c>
      <c r="AG40" s="109">
        <f>IF(AG39="","",VLOOKUP(AG39,'【記載例】シフト記号表（勤務時間帯）'!$D$6:$X$47,21,FALSE))</f>
        <v>3</v>
      </c>
      <c r="AH40" s="110">
        <f>IF(AH39="","",VLOOKUP(AH39,'【記載例】シフト記号表（勤務時間帯）'!$D$6:$X$47,21,FALSE))</f>
        <v>8</v>
      </c>
      <c r="AI40" s="108">
        <f>IF(AI39="","",VLOOKUP(AI39,'【記載例】シフト記号表（勤務時間帯）'!$D$6:$X$47,21,FALSE))</f>
        <v>7.9999999999999982</v>
      </c>
      <c r="AJ40" s="109" t="str">
        <f>IF(AJ39="","",VLOOKUP(AJ39,'【記載例】シフト記号表（勤務時間帯）'!$D$6:$X$47,21,FALSE))</f>
        <v/>
      </c>
      <c r="AK40" s="109">
        <f>IF(AK39="","",VLOOKUP(AK39,'【記載例】シフト記号表（勤務時間帯）'!$D$6:$X$47,21,FALSE))</f>
        <v>3</v>
      </c>
      <c r="AL40" s="109">
        <f>IF(AL39="","",VLOOKUP(AL39,'【記載例】シフト記号表（勤務時間帯）'!$D$6:$X$47,21,FALSE))</f>
        <v>3</v>
      </c>
      <c r="AM40" s="109" t="str">
        <f>IF(AM39="","",VLOOKUP(AM39,'【記載例】シフト記号表（勤務時間帯）'!$D$6:$X$47,21,FALSE))</f>
        <v/>
      </c>
      <c r="AN40" s="109">
        <f>IF(AN39="","",VLOOKUP(AN39,'【記載例】シフト記号表（勤務時間帯）'!$D$6:$X$47,21,FALSE))</f>
        <v>7.9999999999999982</v>
      </c>
      <c r="AO40" s="110">
        <f>IF(AO39="","",VLOOKUP(AO39,'【記載例】シフト記号表（勤務時間帯）'!$D$6:$X$47,21,FALSE))</f>
        <v>7.9999999999999982</v>
      </c>
      <c r="AP40" s="108">
        <f>IF(AP39="","",VLOOKUP(AP39,'【記載例】シフト記号表（勤務時間帯）'!$D$6:$X$47,21,FALSE))</f>
        <v>8</v>
      </c>
      <c r="AQ40" s="109" t="str">
        <f>IF(AQ39="","",VLOOKUP(AQ39,'【記載例】シフト記号表（勤務時間帯）'!$D$6:$X$47,21,FALSE))</f>
        <v/>
      </c>
      <c r="AR40" s="109">
        <f>IF(AR39="","",VLOOKUP(AR39,'【記載例】シフト記号表（勤務時間帯）'!$D$6:$X$47,21,FALSE))</f>
        <v>7.9999999999999982</v>
      </c>
      <c r="AS40" s="109">
        <f>IF(AS39="","",VLOOKUP(AS39,'【記載例】シフト記号表（勤務時間帯）'!$D$6:$X$47,21,FALSE))</f>
        <v>8</v>
      </c>
      <c r="AT40" s="109">
        <f>IF(AT39="","",VLOOKUP(AT39,'【記載例】シフト記号表（勤務時間帯）'!$D$6:$X$47,21,FALSE))</f>
        <v>3</v>
      </c>
      <c r="AU40" s="109">
        <f>IF(AU39="","",VLOOKUP(AU39,'【記載例】シフト記号表（勤務時間帯）'!$D$6:$X$47,21,FALSE))</f>
        <v>3</v>
      </c>
      <c r="AV40" s="110" t="str">
        <f>IF(AV39="","",VLOOKUP(AV39,'【記載例】シフト記号表（勤務時間帯）'!$D$6:$X$47,21,FALSE))</f>
        <v/>
      </c>
      <c r="AW40" s="108" t="str">
        <f>IF(AW39="","",VLOOKUP(AW39,'【記載例】シフト記号表（勤務時間帯）'!$D$6:$X$47,21,FALSE))</f>
        <v/>
      </c>
      <c r="AX40" s="109" t="str">
        <f>IF(AX39="","",VLOOKUP(AX39,'【記載例】シフト記号表（勤務時間帯）'!$D$6:$X$47,21,FALSE))</f>
        <v/>
      </c>
      <c r="AY40" s="109" t="str">
        <f>IF(AY39="","",VLOOKUP(AY39,'【記載例】シフト記号表（勤務時間帯）'!$D$6:$X$47,21,FALSE))</f>
        <v/>
      </c>
      <c r="AZ40" s="303">
        <f>IF($BC$3="４週",SUM(U40:AV40),IF($BC$3="暦月",SUM(U40:AY40),""))</f>
        <v>119.99999999999999</v>
      </c>
      <c r="BA40" s="304"/>
      <c r="BB40" s="305">
        <f>IF($BC$3="４週",AZ40/4,IF($BC$3="暦月",(AZ40/($BC$8/7)),""))</f>
        <v>29.999999999999996</v>
      </c>
      <c r="BC40" s="304"/>
      <c r="BD40" s="297"/>
      <c r="BE40" s="298"/>
      <c r="BF40" s="298"/>
      <c r="BG40" s="298"/>
      <c r="BH40" s="299"/>
    </row>
    <row r="41" spans="2:60" ht="20.25" customHeight="1" x14ac:dyDescent="0.4">
      <c r="B41" s="111"/>
      <c r="C41" s="288"/>
      <c r="D41" s="289"/>
      <c r="E41" s="290"/>
      <c r="F41" s="112"/>
      <c r="G41" s="112" t="str">
        <f>C39</f>
        <v>看護職員</v>
      </c>
      <c r="H41" s="252"/>
      <c r="I41" s="269"/>
      <c r="J41" s="270"/>
      <c r="K41" s="270"/>
      <c r="L41" s="271"/>
      <c r="M41" s="259"/>
      <c r="N41" s="260"/>
      <c r="O41" s="261"/>
      <c r="P41" s="114" t="s">
        <v>74</v>
      </c>
      <c r="Q41" s="131"/>
      <c r="R41" s="131"/>
      <c r="S41" s="132"/>
      <c r="T41" s="133"/>
      <c r="U41" s="118" t="str">
        <f>IF(U39="","",VLOOKUP(U39,'【記載例】シフト記号表（勤務時間帯）'!$D$6:$Z$47,23,FALSE))</f>
        <v/>
      </c>
      <c r="V41" s="119" t="str">
        <f>IF(V39="","",VLOOKUP(V39,'【記載例】シフト記号表（勤務時間帯）'!$D$6:$Z$47,23,FALSE))</f>
        <v>-</v>
      </c>
      <c r="W41" s="119">
        <f>IF(W39="","",VLOOKUP(W39,'【記載例】シフト記号表（勤務時間帯）'!$D$6:$Z$47,23,FALSE))</f>
        <v>3.9999999999999991</v>
      </c>
      <c r="X41" s="119">
        <f>IF(X39="","",VLOOKUP(X39,'【記載例】シフト記号表（勤務時間帯）'!$D$6:$Z$47,23,FALSE))</f>
        <v>6</v>
      </c>
      <c r="Y41" s="119" t="str">
        <f>IF(Y39="","",VLOOKUP(Y39,'【記載例】シフト記号表（勤務時間帯）'!$D$6:$Z$47,23,FALSE))</f>
        <v>-</v>
      </c>
      <c r="Z41" s="119" t="str">
        <f>IF(Z39="","",VLOOKUP(Z39,'【記載例】シフト記号表（勤務時間帯）'!$D$6:$Z$47,23,FALSE))</f>
        <v/>
      </c>
      <c r="AA41" s="120" t="str">
        <f>IF(AA39="","",VLOOKUP(AA39,'【記載例】シフト記号表（勤務時間帯）'!$D$6:$Z$47,23,FALSE))</f>
        <v>-</v>
      </c>
      <c r="AB41" s="118" t="str">
        <f>IF(AB39="","",VLOOKUP(AB39,'【記載例】シフト記号表（勤務時間帯）'!$D$6:$Z$47,23,FALSE))</f>
        <v>-</v>
      </c>
      <c r="AC41" s="119" t="str">
        <f>IF(AC39="","",VLOOKUP(AC39,'【記載例】シフト記号表（勤務時間帯）'!$D$6:$Z$47,23,FALSE))</f>
        <v>-</v>
      </c>
      <c r="AD41" s="119" t="str">
        <f>IF(AD39="","",VLOOKUP(AD39,'【記載例】シフト記号表（勤務時間帯）'!$D$6:$Z$47,23,FALSE))</f>
        <v/>
      </c>
      <c r="AE41" s="119" t="str">
        <f>IF(AE39="","",VLOOKUP(AE39,'【記載例】シフト記号表（勤務時間帯）'!$D$6:$Z$47,23,FALSE))</f>
        <v/>
      </c>
      <c r="AF41" s="119">
        <f>IF(AF39="","",VLOOKUP(AF39,'【記載例】シフト記号表（勤務時間帯）'!$D$6:$Z$47,23,FALSE))</f>
        <v>3.9999999999999991</v>
      </c>
      <c r="AG41" s="119">
        <f>IF(AG39="","",VLOOKUP(AG39,'【記載例】シフト記号表（勤務時間帯）'!$D$6:$Z$47,23,FALSE))</f>
        <v>6</v>
      </c>
      <c r="AH41" s="120" t="str">
        <f>IF(AH39="","",VLOOKUP(AH39,'【記載例】シフト記号表（勤務時間帯）'!$D$6:$Z$47,23,FALSE))</f>
        <v>-</v>
      </c>
      <c r="AI41" s="118" t="str">
        <f>IF(AI39="","",VLOOKUP(AI39,'【記載例】シフト記号表（勤務時間帯）'!$D$6:$Z$47,23,FALSE))</f>
        <v>-</v>
      </c>
      <c r="AJ41" s="119" t="str">
        <f>IF(AJ39="","",VLOOKUP(AJ39,'【記載例】シフト記号表（勤務時間帯）'!$D$6:$Z$47,23,FALSE))</f>
        <v/>
      </c>
      <c r="AK41" s="119">
        <f>IF(AK39="","",VLOOKUP(AK39,'【記載例】シフト記号表（勤務時間帯）'!$D$6:$Z$47,23,FALSE))</f>
        <v>3.9999999999999991</v>
      </c>
      <c r="AL41" s="119">
        <f>IF(AL39="","",VLOOKUP(AL39,'【記載例】シフト記号表（勤務時間帯）'!$D$6:$Z$47,23,FALSE))</f>
        <v>6</v>
      </c>
      <c r="AM41" s="119" t="str">
        <f>IF(AM39="","",VLOOKUP(AM39,'【記載例】シフト記号表（勤務時間帯）'!$D$6:$Z$47,23,FALSE))</f>
        <v/>
      </c>
      <c r="AN41" s="119" t="str">
        <f>IF(AN39="","",VLOOKUP(AN39,'【記載例】シフト記号表（勤務時間帯）'!$D$6:$Z$47,23,FALSE))</f>
        <v>-</v>
      </c>
      <c r="AO41" s="120" t="str">
        <f>IF(AO39="","",VLOOKUP(AO39,'【記載例】シフト記号表（勤務時間帯）'!$D$6:$Z$47,23,FALSE))</f>
        <v>-</v>
      </c>
      <c r="AP41" s="118" t="str">
        <f>IF(AP39="","",VLOOKUP(AP39,'【記載例】シフト記号表（勤務時間帯）'!$D$6:$Z$47,23,FALSE))</f>
        <v>-</v>
      </c>
      <c r="AQ41" s="119" t="str">
        <f>IF(AQ39="","",VLOOKUP(AQ39,'【記載例】シフト記号表（勤務時間帯）'!$D$6:$Z$47,23,FALSE))</f>
        <v/>
      </c>
      <c r="AR41" s="119" t="str">
        <f>IF(AR39="","",VLOOKUP(AR39,'【記載例】シフト記号表（勤務時間帯）'!$D$6:$Z$47,23,FALSE))</f>
        <v>-</v>
      </c>
      <c r="AS41" s="119" t="str">
        <f>IF(AS39="","",VLOOKUP(AS39,'【記載例】シフト記号表（勤務時間帯）'!$D$6:$Z$47,23,FALSE))</f>
        <v>-</v>
      </c>
      <c r="AT41" s="119">
        <f>IF(AT39="","",VLOOKUP(AT39,'【記載例】シフト記号表（勤務時間帯）'!$D$6:$Z$47,23,FALSE))</f>
        <v>3.9999999999999991</v>
      </c>
      <c r="AU41" s="119">
        <f>IF(AU39="","",VLOOKUP(AU39,'【記載例】シフト記号表（勤務時間帯）'!$D$6:$Z$47,23,FALSE))</f>
        <v>6</v>
      </c>
      <c r="AV41" s="120" t="str">
        <f>IF(AV39="","",VLOOKUP(AV39,'【記載例】シフト記号表（勤務時間帯）'!$D$6:$Z$47,23,FALSE))</f>
        <v/>
      </c>
      <c r="AW41" s="118" t="str">
        <f>IF(AW39="","",VLOOKUP(AW39,'【記載例】シフト記号表（勤務時間帯）'!$D$6:$Z$47,23,FALSE))</f>
        <v/>
      </c>
      <c r="AX41" s="119" t="str">
        <f>IF(AX39="","",VLOOKUP(AX39,'【記載例】シフト記号表（勤務時間帯）'!$D$6:$Z$47,23,FALSE))</f>
        <v/>
      </c>
      <c r="AY41" s="119" t="str">
        <f>IF(AY39="","",VLOOKUP(AY39,'【記載例】シフト記号表（勤務時間帯）'!$D$6:$Z$47,23,FALSE))</f>
        <v/>
      </c>
      <c r="AZ41" s="306">
        <f>IF($BC$3="４週",SUM(U41:AV41),IF($BC$3="暦月",SUM(U41:AY41),""))</f>
        <v>40</v>
      </c>
      <c r="BA41" s="307"/>
      <c r="BB41" s="308">
        <f>IF($BC$3="４週",AZ41/4,IF($BC$3="暦月",(AZ41/($BC$8/7)),""))</f>
        <v>10</v>
      </c>
      <c r="BC41" s="307"/>
      <c r="BD41" s="300"/>
      <c r="BE41" s="301"/>
      <c r="BF41" s="301"/>
      <c r="BG41" s="301"/>
      <c r="BH41" s="302"/>
    </row>
    <row r="42" spans="2:60" ht="20.25" customHeight="1" x14ac:dyDescent="0.4">
      <c r="B42" s="121"/>
      <c r="C42" s="282" t="s">
        <v>198</v>
      </c>
      <c r="D42" s="283"/>
      <c r="E42" s="284"/>
      <c r="F42" s="102"/>
      <c r="G42" s="102"/>
      <c r="H42" s="250" t="s">
        <v>109</v>
      </c>
      <c r="I42" s="263" t="s">
        <v>80</v>
      </c>
      <c r="J42" s="264"/>
      <c r="K42" s="264"/>
      <c r="L42" s="265"/>
      <c r="M42" s="253" t="s">
        <v>131</v>
      </c>
      <c r="N42" s="254"/>
      <c r="O42" s="255"/>
      <c r="P42" s="124" t="s">
        <v>18</v>
      </c>
      <c r="Q42" s="125"/>
      <c r="R42" s="125"/>
      <c r="S42" s="126"/>
      <c r="T42" s="127"/>
      <c r="U42" s="128" t="s">
        <v>155</v>
      </c>
      <c r="V42" s="129"/>
      <c r="W42" s="129" t="s">
        <v>156</v>
      </c>
      <c r="X42" s="129" t="s">
        <v>163</v>
      </c>
      <c r="Y42" s="129" t="s">
        <v>164</v>
      </c>
      <c r="Z42" s="129" t="s">
        <v>211</v>
      </c>
      <c r="AA42" s="130"/>
      <c r="AB42" s="128" t="s">
        <v>155</v>
      </c>
      <c r="AC42" s="129"/>
      <c r="AD42" s="129" t="s">
        <v>157</v>
      </c>
      <c r="AE42" s="129" t="s">
        <v>163</v>
      </c>
      <c r="AF42" s="129" t="s">
        <v>164</v>
      </c>
      <c r="AG42" s="129"/>
      <c r="AH42" s="130" t="s">
        <v>155</v>
      </c>
      <c r="AI42" s="128" t="s">
        <v>163</v>
      </c>
      <c r="AJ42" s="129" t="s">
        <v>164</v>
      </c>
      <c r="AK42" s="129"/>
      <c r="AL42" s="129" t="s">
        <v>155</v>
      </c>
      <c r="AM42" s="129" t="s">
        <v>155</v>
      </c>
      <c r="AN42" s="129" t="s">
        <v>210</v>
      </c>
      <c r="AO42" s="130"/>
      <c r="AP42" s="128" t="s">
        <v>163</v>
      </c>
      <c r="AQ42" s="129" t="s">
        <v>164</v>
      </c>
      <c r="AR42" s="129"/>
      <c r="AS42" s="129" t="s">
        <v>155</v>
      </c>
      <c r="AT42" s="129"/>
      <c r="AU42" s="129" t="s">
        <v>163</v>
      </c>
      <c r="AV42" s="130" t="s">
        <v>164</v>
      </c>
      <c r="AW42" s="128"/>
      <c r="AX42" s="129"/>
      <c r="AY42" s="129"/>
      <c r="AZ42" s="262"/>
      <c r="BA42" s="249"/>
      <c r="BB42" s="248"/>
      <c r="BC42" s="249"/>
      <c r="BD42" s="294"/>
      <c r="BE42" s="295"/>
      <c r="BF42" s="295"/>
      <c r="BG42" s="295"/>
      <c r="BH42" s="296"/>
    </row>
    <row r="43" spans="2:60" ht="20.25" customHeight="1" x14ac:dyDescent="0.4">
      <c r="B43" s="101">
        <f>B40+1</f>
        <v>8</v>
      </c>
      <c r="C43" s="285"/>
      <c r="D43" s="286"/>
      <c r="E43" s="287"/>
      <c r="F43" s="102" t="str">
        <f>C42</f>
        <v>看護職員</v>
      </c>
      <c r="G43" s="102"/>
      <c r="H43" s="251"/>
      <c r="I43" s="266"/>
      <c r="J43" s="267"/>
      <c r="K43" s="267"/>
      <c r="L43" s="268"/>
      <c r="M43" s="256"/>
      <c r="N43" s="257"/>
      <c r="O43" s="258"/>
      <c r="P43" s="104" t="s">
        <v>73</v>
      </c>
      <c r="Q43" s="105"/>
      <c r="R43" s="105"/>
      <c r="S43" s="106"/>
      <c r="T43" s="107"/>
      <c r="U43" s="108">
        <f>IF(U42="","",VLOOKUP(U42,'【記載例】シフト記号表（勤務時間帯）'!$D$6:$X$47,21,FALSE))</f>
        <v>7.9999999999999982</v>
      </c>
      <c r="V43" s="109" t="str">
        <f>IF(V42="","",VLOOKUP(V42,'【記載例】シフト記号表（勤務時間帯）'!$D$6:$X$47,21,FALSE))</f>
        <v/>
      </c>
      <c r="W43" s="109">
        <f>IF(W42="","",VLOOKUP(W42,'【記載例】シフト記号表（勤務時間帯）'!$D$6:$X$47,21,FALSE))</f>
        <v>8</v>
      </c>
      <c r="X43" s="109">
        <f>IF(X42="","",VLOOKUP(X42,'【記載例】シフト記号表（勤務時間帯）'!$D$6:$X$47,21,FALSE))</f>
        <v>3</v>
      </c>
      <c r="Y43" s="109">
        <f>IF(Y42="","",VLOOKUP(Y42,'【記載例】シフト記号表（勤務時間帯）'!$D$6:$X$47,21,FALSE))</f>
        <v>3</v>
      </c>
      <c r="Z43" s="109">
        <f>IF(Z42="","",VLOOKUP(Z42,'【記載例】シフト記号表（勤務時間帯）'!$D$6:$X$47,21,FALSE))</f>
        <v>7.9999999999999982</v>
      </c>
      <c r="AA43" s="110" t="str">
        <f>IF(AA42="","",VLOOKUP(AA42,'【記載例】シフト記号表（勤務時間帯）'!$D$6:$X$47,21,FALSE))</f>
        <v/>
      </c>
      <c r="AB43" s="108">
        <f>IF(AB42="","",VLOOKUP(AB42,'【記載例】シフト記号表（勤務時間帯）'!$D$6:$X$47,21,FALSE))</f>
        <v>7.9999999999999982</v>
      </c>
      <c r="AC43" s="109" t="str">
        <f>IF(AC42="","",VLOOKUP(AC42,'【記載例】シフト記号表（勤務時間帯）'!$D$6:$X$47,21,FALSE))</f>
        <v/>
      </c>
      <c r="AD43" s="109">
        <f>IF(AD42="","",VLOOKUP(AD42,'【記載例】シフト記号表（勤務時間帯）'!$D$6:$X$47,21,FALSE))</f>
        <v>8</v>
      </c>
      <c r="AE43" s="109">
        <f>IF(AE42="","",VLOOKUP(AE42,'【記載例】シフト記号表（勤務時間帯）'!$D$6:$X$47,21,FALSE))</f>
        <v>3</v>
      </c>
      <c r="AF43" s="109">
        <f>IF(AF42="","",VLOOKUP(AF42,'【記載例】シフト記号表（勤務時間帯）'!$D$6:$X$47,21,FALSE))</f>
        <v>3</v>
      </c>
      <c r="AG43" s="109" t="str">
        <f>IF(AG42="","",VLOOKUP(AG42,'【記載例】シフト記号表（勤務時間帯）'!$D$6:$X$47,21,FALSE))</f>
        <v/>
      </c>
      <c r="AH43" s="110">
        <f>IF(AH42="","",VLOOKUP(AH42,'【記載例】シフト記号表（勤務時間帯）'!$D$6:$X$47,21,FALSE))</f>
        <v>7.9999999999999982</v>
      </c>
      <c r="AI43" s="108">
        <f>IF(AI42="","",VLOOKUP(AI42,'【記載例】シフト記号表（勤務時間帯）'!$D$6:$X$47,21,FALSE))</f>
        <v>3</v>
      </c>
      <c r="AJ43" s="109">
        <f>IF(AJ42="","",VLOOKUP(AJ42,'【記載例】シフト記号表（勤務時間帯）'!$D$6:$X$47,21,FALSE))</f>
        <v>3</v>
      </c>
      <c r="AK43" s="109" t="str">
        <f>IF(AK42="","",VLOOKUP(AK42,'【記載例】シフト記号表（勤務時間帯）'!$D$6:$X$47,21,FALSE))</f>
        <v/>
      </c>
      <c r="AL43" s="109">
        <f>IF(AL42="","",VLOOKUP(AL42,'【記載例】シフト記号表（勤務時間帯）'!$D$6:$X$47,21,FALSE))</f>
        <v>7.9999999999999982</v>
      </c>
      <c r="AM43" s="109">
        <f>IF(AM42="","",VLOOKUP(AM42,'【記載例】シフト記号表（勤務時間帯）'!$D$6:$X$47,21,FALSE))</f>
        <v>7.9999999999999982</v>
      </c>
      <c r="AN43" s="109">
        <f>IF(AN42="","",VLOOKUP(AN42,'【記載例】シフト記号表（勤務時間帯）'!$D$6:$X$47,21,FALSE))</f>
        <v>8</v>
      </c>
      <c r="AO43" s="110" t="str">
        <f>IF(AO42="","",VLOOKUP(AO42,'【記載例】シフト記号表（勤務時間帯）'!$D$6:$X$47,21,FALSE))</f>
        <v/>
      </c>
      <c r="AP43" s="108">
        <f>IF(AP42="","",VLOOKUP(AP42,'【記載例】シフト記号表（勤務時間帯）'!$D$6:$X$47,21,FALSE))</f>
        <v>3</v>
      </c>
      <c r="AQ43" s="109">
        <f>IF(AQ42="","",VLOOKUP(AQ42,'【記載例】シフト記号表（勤務時間帯）'!$D$6:$X$47,21,FALSE))</f>
        <v>3</v>
      </c>
      <c r="AR43" s="109" t="str">
        <f>IF(AR42="","",VLOOKUP(AR42,'【記載例】シフト記号表（勤務時間帯）'!$D$6:$X$47,21,FALSE))</f>
        <v/>
      </c>
      <c r="AS43" s="109">
        <f>IF(AS42="","",VLOOKUP(AS42,'【記載例】シフト記号表（勤務時間帯）'!$D$6:$X$47,21,FALSE))</f>
        <v>7.9999999999999982</v>
      </c>
      <c r="AT43" s="109" t="str">
        <f>IF(AT42="","",VLOOKUP(AT42,'【記載例】シフト記号表（勤務時間帯）'!$D$6:$X$47,21,FALSE))</f>
        <v/>
      </c>
      <c r="AU43" s="109">
        <f>IF(AU42="","",VLOOKUP(AU42,'【記載例】シフト記号表（勤務時間帯）'!$D$6:$X$47,21,FALSE))</f>
        <v>3</v>
      </c>
      <c r="AV43" s="110">
        <f>IF(AV42="","",VLOOKUP(AV42,'【記載例】シフト記号表（勤務時間帯）'!$D$6:$X$47,21,FALSE))</f>
        <v>3</v>
      </c>
      <c r="AW43" s="108" t="str">
        <f>IF(AW42="","",VLOOKUP(AW42,'【記載例】シフト記号表（勤務時間帯）'!$D$6:$X$47,21,FALSE))</f>
        <v/>
      </c>
      <c r="AX43" s="109" t="str">
        <f>IF(AX42="","",VLOOKUP(AX42,'【記載例】シフト記号表（勤務時間帯）'!$D$6:$X$47,21,FALSE))</f>
        <v/>
      </c>
      <c r="AY43" s="109" t="str">
        <f>IF(AY42="","",VLOOKUP(AY42,'【記載例】シフト記号表（勤務時間帯）'!$D$6:$X$47,21,FALSE))</f>
        <v/>
      </c>
      <c r="AZ43" s="303">
        <f>IF($BC$3="４週",SUM(U43:AV43),IF($BC$3="暦月",SUM(U43:AY43),""))</f>
        <v>110</v>
      </c>
      <c r="BA43" s="304"/>
      <c r="BB43" s="305">
        <f>IF($BC$3="４週",AZ43/4,IF($BC$3="暦月",(AZ43/($BC$8/7)),""))</f>
        <v>27.5</v>
      </c>
      <c r="BC43" s="304"/>
      <c r="BD43" s="297"/>
      <c r="BE43" s="298"/>
      <c r="BF43" s="298"/>
      <c r="BG43" s="298"/>
      <c r="BH43" s="299"/>
    </row>
    <row r="44" spans="2:60" ht="20.25" customHeight="1" x14ac:dyDescent="0.4">
      <c r="B44" s="111"/>
      <c r="C44" s="288"/>
      <c r="D44" s="289"/>
      <c r="E44" s="290"/>
      <c r="F44" s="112"/>
      <c r="G44" s="112" t="str">
        <f>C42</f>
        <v>看護職員</v>
      </c>
      <c r="H44" s="252"/>
      <c r="I44" s="269"/>
      <c r="J44" s="270"/>
      <c r="K44" s="270"/>
      <c r="L44" s="271"/>
      <c r="M44" s="259"/>
      <c r="N44" s="260"/>
      <c r="O44" s="261"/>
      <c r="P44" s="114" t="s">
        <v>74</v>
      </c>
      <c r="Q44" s="134"/>
      <c r="R44" s="134"/>
      <c r="S44" s="116"/>
      <c r="T44" s="117"/>
      <c r="U44" s="118" t="str">
        <f>IF(U42="","",VLOOKUP(U42,'【記載例】シフト記号表（勤務時間帯）'!$D$6:$Z$47,23,FALSE))</f>
        <v>-</v>
      </c>
      <c r="V44" s="119" t="str">
        <f>IF(V42="","",VLOOKUP(V42,'【記載例】シフト記号表（勤務時間帯）'!$D$6:$Z$47,23,FALSE))</f>
        <v/>
      </c>
      <c r="W44" s="119" t="str">
        <f>IF(W42="","",VLOOKUP(W42,'【記載例】シフト記号表（勤務時間帯）'!$D$6:$Z$47,23,FALSE))</f>
        <v>-</v>
      </c>
      <c r="X44" s="119">
        <f>IF(X42="","",VLOOKUP(X42,'【記載例】シフト記号表（勤務時間帯）'!$D$6:$Z$47,23,FALSE))</f>
        <v>3.9999999999999991</v>
      </c>
      <c r="Y44" s="119">
        <f>IF(Y42="","",VLOOKUP(Y42,'【記載例】シフト記号表（勤務時間帯）'!$D$6:$Z$47,23,FALSE))</f>
        <v>6</v>
      </c>
      <c r="Z44" s="119" t="str">
        <f>IF(Z42="","",VLOOKUP(Z42,'【記載例】シフト記号表（勤務時間帯）'!$D$6:$Z$47,23,FALSE))</f>
        <v>-</v>
      </c>
      <c r="AA44" s="120" t="str">
        <f>IF(AA42="","",VLOOKUP(AA42,'【記載例】シフト記号表（勤務時間帯）'!$D$6:$Z$47,23,FALSE))</f>
        <v/>
      </c>
      <c r="AB44" s="118" t="str">
        <f>IF(AB42="","",VLOOKUP(AB42,'【記載例】シフト記号表（勤務時間帯）'!$D$6:$Z$47,23,FALSE))</f>
        <v>-</v>
      </c>
      <c r="AC44" s="119" t="str">
        <f>IF(AC42="","",VLOOKUP(AC42,'【記載例】シフト記号表（勤務時間帯）'!$D$6:$Z$47,23,FALSE))</f>
        <v/>
      </c>
      <c r="AD44" s="119" t="str">
        <f>IF(AD42="","",VLOOKUP(AD42,'【記載例】シフト記号表（勤務時間帯）'!$D$6:$Z$47,23,FALSE))</f>
        <v>-</v>
      </c>
      <c r="AE44" s="119">
        <f>IF(AE42="","",VLOOKUP(AE42,'【記載例】シフト記号表（勤務時間帯）'!$D$6:$Z$47,23,FALSE))</f>
        <v>3.9999999999999991</v>
      </c>
      <c r="AF44" s="119">
        <f>IF(AF42="","",VLOOKUP(AF42,'【記載例】シフト記号表（勤務時間帯）'!$D$6:$Z$47,23,FALSE))</f>
        <v>6</v>
      </c>
      <c r="AG44" s="119" t="str">
        <f>IF(AG42="","",VLOOKUP(AG42,'【記載例】シフト記号表（勤務時間帯）'!$D$6:$Z$47,23,FALSE))</f>
        <v/>
      </c>
      <c r="AH44" s="120" t="str">
        <f>IF(AH42="","",VLOOKUP(AH42,'【記載例】シフト記号表（勤務時間帯）'!$D$6:$Z$47,23,FALSE))</f>
        <v>-</v>
      </c>
      <c r="AI44" s="118">
        <f>IF(AI42="","",VLOOKUP(AI42,'【記載例】シフト記号表（勤務時間帯）'!$D$6:$Z$47,23,FALSE))</f>
        <v>3.9999999999999991</v>
      </c>
      <c r="AJ44" s="119">
        <f>IF(AJ42="","",VLOOKUP(AJ42,'【記載例】シフト記号表（勤務時間帯）'!$D$6:$Z$47,23,FALSE))</f>
        <v>6</v>
      </c>
      <c r="AK44" s="119" t="str">
        <f>IF(AK42="","",VLOOKUP(AK42,'【記載例】シフト記号表（勤務時間帯）'!$D$6:$Z$47,23,FALSE))</f>
        <v/>
      </c>
      <c r="AL44" s="119" t="str">
        <f>IF(AL42="","",VLOOKUP(AL42,'【記載例】シフト記号表（勤務時間帯）'!$D$6:$Z$47,23,FALSE))</f>
        <v>-</v>
      </c>
      <c r="AM44" s="119" t="str">
        <f>IF(AM42="","",VLOOKUP(AM42,'【記載例】シフト記号表（勤務時間帯）'!$D$6:$Z$47,23,FALSE))</f>
        <v>-</v>
      </c>
      <c r="AN44" s="119" t="str">
        <f>IF(AN42="","",VLOOKUP(AN42,'【記載例】シフト記号表（勤務時間帯）'!$D$6:$Z$47,23,FALSE))</f>
        <v>-</v>
      </c>
      <c r="AO44" s="120" t="str">
        <f>IF(AO42="","",VLOOKUP(AO42,'【記載例】シフト記号表（勤務時間帯）'!$D$6:$Z$47,23,FALSE))</f>
        <v/>
      </c>
      <c r="AP44" s="118">
        <f>IF(AP42="","",VLOOKUP(AP42,'【記載例】シフト記号表（勤務時間帯）'!$D$6:$Z$47,23,FALSE))</f>
        <v>3.9999999999999991</v>
      </c>
      <c r="AQ44" s="119">
        <f>IF(AQ42="","",VLOOKUP(AQ42,'【記載例】シフト記号表（勤務時間帯）'!$D$6:$Z$47,23,FALSE))</f>
        <v>6</v>
      </c>
      <c r="AR44" s="119" t="str">
        <f>IF(AR42="","",VLOOKUP(AR42,'【記載例】シフト記号表（勤務時間帯）'!$D$6:$Z$47,23,FALSE))</f>
        <v/>
      </c>
      <c r="AS44" s="119" t="str">
        <f>IF(AS42="","",VLOOKUP(AS42,'【記載例】シフト記号表（勤務時間帯）'!$D$6:$Z$47,23,FALSE))</f>
        <v>-</v>
      </c>
      <c r="AT44" s="119" t="str">
        <f>IF(AT42="","",VLOOKUP(AT42,'【記載例】シフト記号表（勤務時間帯）'!$D$6:$Z$47,23,FALSE))</f>
        <v/>
      </c>
      <c r="AU44" s="119">
        <f>IF(AU42="","",VLOOKUP(AU42,'【記載例】シフト記号表（勤務時間帯）'!$D$6:$Z$47,23,FALSE))</f>
        <v>3.9999999999999991</v>
      </c>
      <c r="AV44" s="120">
        <f>IF(AV42="","",VLOOKUP(AV42,'【記載例】シフト記号表（勤務時間帯）'!$D$6:$Z$47,23,FALSE))</f>
        <v>6</v>
      </c>
      <c r="AW44" s="118" t="str">
        <f>IF(AW42="","",VLOOKUP(AW42,'【記載例】シフト記号表（勤務時間帯）'!$D$6:$Z$47,23,FALSE))</f>
        <v/>
      </c>
      <c r="AX44" s="119" t="str">
        <f>IF(AX42="","",VLOOKUP(AX42,'【記載例】シフト記号表（勤務時間帯）'!$D$6:$Z$47,23,FALSE))</f>
        <v/>
      </c>
      <c r="AY44" s="119" t="str">
        <f>IF(AY42="","",VLOOKUP(AY42,'【記載例】シフト記号表（勤務時間帯）'!$D$6:$Z$47,23,FALSE))</f>
        <v/>
      </c>
      <c r="AZ44" s="306">
        <f>IF($BC$3="４週",SUM(U44:AV44),IF($BC$3="暦月",SUM(U44:AY44),""))</f>
        <v>50</v>
      </c>
      <c r="BA44" s="307"/>
      <c r="BB44" s="308">
        <f>IF($BC$3="４週",AZ44/4,IF($BC$3="暦月",(AZ44/($BC$8/7)),""))</f>
        <v>12.5</v>
      </c>
      <c r="BC44" s="307"/>
      <c r="BD44" s="300"/>
      <c r="BE44" s="301"/>
      <c r="BF44" s="301"/>
      <c r="BG44" s="301"/>
      <c r="BH44" s="302"/>
    </row>
    <row r="45" spans="2:60" ht="20.25" customHeight="1" x14ac:dyDescent="0.4">
      <c r="B45" s="121"/>
      <c r="C45" s="282" t="s">
        <v>198</v>
      </c>
      <c r="D45" s="283"/>
      <c r="E45" s="284"/>
      <c r="F45" s="102"/>
      <c r="G45" s="102"/>
      <c r="H45" s="250" t="s">
        <v>109</v>
      </c>
      <c r="I45" s="263" t="s">
        <v>80</v>
      </c>
      <c r="J45" s="264"/>
      <c r="K45" s="264"/>
      <c r="L45" s="265"/>
      <c r="M45" s="253" t="s">
        <v>132</v>
      </c>
      <c r="N45" s="254"/>
      <c r="O45" s="255"/>
      <c r="P45" s="124" t="s">
        <v>18</v>
      </c>
      <c r="Q45" s="125"/>
      <c r="R45" s="125"/>
      <c r="S45" s="126"/>
      <c r="T45" s="127"/>
      <c r="U45" s="128" t="s">
        <v>164</v>
      </c>
      <c r="V45" s="129" t="s">
        <v>157</v>
      </c>
      <c r="W45" s="129" t="s">
        <v>157</v>
      </c>
      <c r="X45" s="129"/>
      <c r="Y45" s="129"/>
      <c r="Z45" s="129" t="s">
        <v>210</v>
      </c>
      <c r="AA45" s="130" t="s">
        <v>163</v>
      </c>
      <c r="AB45" s="128" t="s">
        <v>164</v>
      </c>
      <c r="AC45" s="129"/>
      <c r="AD45" s="129"/>
      <c r="AE45" s="129" t="s">
        <v>155</v>
      </c>
      <c r="AF45" s="129" t="s">
        <v>157</v>
      </c>
      <c r="AG45" s="129" t="s">
        <v>157</v>
      </c>
      <c r="AH45" s="130" t="s">
        <v>163</v>
      </c>
      <c r="AI45" s="128" t="s">
        <v>164</v>
      </c>
      <c r="AJ45" s="129" t="s">
        <v>157</v>
      </c>
      <c r="AK45" s="129"/>
      <c r="AL45" s="129" t="s">
        <v>156</v>
      </c>
      <c r="AM45" s="129" t="s">
        <v>163</v>
      </c>
      <c r="AN45" s="129" t="s">
        <v>164</v>
      </c>
      <c r="AO45" s="130"/>
      <c r="AP45" s="128"/>
      <c r="AQ45" s="129" t="s">
        <v>163</v>
      </c>
      <c r="AR45" s="129" t="s">
        <v>164</v>
      </c>
      <c r="AS45" s="129"/>
      <c r="AT45" s="129" t="s">
        <v>155</v>
      </c>
      <c r="AU45" s="129" t="s">
        <v>156</v>
      </c>
      <c r="AV45" s="130" t="s">
        <v>163</v>
      </c>
      <c r="AW45" s="128"/>
      <c r="AX45" s="129"/>
      <c r="AY45" s="129"/>
      <c r="AZ45" s="262"/>
      <c r="BA45" s="249"/>
      <c r="BB45" s="248"/>
      <c r="BC45" s="249"/>
      <c r="BD45" s="294"/>
      <c r="BE45" s="295"/>
      <c r="BF45" s="295"/>
      <c r="BG45" s="295"/>
      <c r="BH45" s="296"/>
    </row>
    <row r="46" spans="2:60" ht="20.25" customHeight="1" x14ac:dyDescent="0.4">
      <c r="B46" s="101">
        <f>B43+1</f>
        <v>9</v>
      </c>
      <c r="C46" s="285"/>
      <c r="D46" s="286"/>
      <c r="E46" s="287"/>
      <c r="F46" s="102" t="str">
        <f>C45</f>
        <v>看護職員</v>
      </c>
      <c r="G46" s="102"/>
      <c r="H46" s="251"/>
      <c r="I46" s="266"/>
      <c r="J46" s="267"/>
      <c r="K46" s="267"/>
      <c r="L46" s="268"/>
      <c r="M46" s="256"/>
      <c r="N46" s="257"/>
      <c r="O46" s="258"/>
      <c r="P46" s="104" t="s">
        <v>73</v>
      </c>
      <c r="Q46" s="105"/>
      <c r="R46" s="105"/>
      <c r="S46" s="106"/>
      <c r="T46" s="107"/>
      <c r="U46" s="108">
        <f>IF(U45="","",VLOOKUP(U45,'【記載例】シフト記号表（勤務時間帯）'!$D$6:$X$47,21,FALSE))</f>
        <v>3</v>
      </c>
      <c r="V46" s="109">
        <f>IF(V45="","",VLOOKUP(V45,'【記載例】シフト記号表（勤務時間帯）'!$D$6:$X$47,21,FALSE))</f>
        <v>8</v>
      </c>
      <c r="W46" s="109">
        <f>IF(W45="","",VLOOKUP(W45,'【記載例】シフト記号表（勤務時間帯）'!$D$6:$X$47,21,FALSE))</f>
        <v>8</v>
      </c>
      <c r="X46" s="109" t="str">
        <f>IF(X45="","",VLOOKUP(X45,'【記載例】シフト記号表（勤務時間帯）'!$D$6:$X$47,21,FALSE))</f>
        <v/>
      </c>
      <c r="Y46" s="109" t="str">
        <f>IF(Y45="","",VLOOKUP(Y45,'【記載例】シフト記号表（勤務時間帯）'!$D$6:$X$47,21,FALSE))</f>
        <v/>
      </c>
      <c r="Z46" s="109">
        <f>IF(Z45="","",VLOOKUP(Z45,'【記載例】シフト記号表（勤務時間帯）'!$D$6:$X$47,21,FALSE))</f>
        <v>8</v>
      </c>
      <c r="AA46" s="110">
        <f>IF(AA45="","",VLOOKUP(AA45,'【記載例】シフト記号表（勤務時間帯）'!$D$6:$X$47,21,FALSE))</f>
        <v>3</v>
      </c>
      <c r="AB46" s="108">
        <f>IF(AB45="","",VLOOKUP(AB45,'【記載例】シフト記号表（勤務時間帯）'!$D$6:$X$47,21,FALSE))</f>
        <v>3</v>
      </c>
      <c r="AC46" s="109" t="str">
        <f>IF(AC45="","",VLOOKUP(AC45,'【記載例】シフト記号表（勤務時間帯）'!$D$6:$X$47,21,FALSE))</f>
        <v/>
      </c>
      <c r="AD46" s="109" t="str">
        <f>IF(AD45="","",VLOOKUP(AD45,'【記載例】シフト記号表（勤務時間帯）'!$D$6:$X$47,21,FALSE))</f>
        <v/>
      </c>
      <c r="AE46" s="109">
        <f>IF(AE45="","",VLOOKUP(AE45,'【記載例】シフト記号表（勤務時間帯）'!$D$6:$X$47,21,FALSE))</f>
        <v>7.9999999999999982</v>
      </c>
      <c r="AF46" s="109">
        <f>IF(AF45="","",VLOOKUP(AF45,'【記載例】シフト記号表（勤務時間帯）'!$D$6:$X$47,21,FALSE))</f>
        <v>8</v>
      </c>
      <c r="AG46" s="109">
        <f>IF(AG45="","",VLOOKUP(AG45,'【記載例】シフト記号表（勤務時間帯）'!$D$6:$X$47,21,FALSE))</f>
        <v>8</v>
      </c>
      <c r="AH46" s="110">
        <f>IF(AH45="","",VLOOKUP(AH45,'【記載例】シフト記号表（勤務時間帯）'!$D$6:$X$47,21,FALSE))</f>
        <v>3</v>
      </c>
      <c r="AI46" s="108">
        <f>IF(AI45="","",VLOOKUP(AI45,'【記載例】シフト記号表（勤務時間帯）'!$D$6:$X$47,21,FALSE))</f>
        <v>3</v>
      </c>
      <c r="AJ46" s="109">
        <f>IF(AJ45="","",VLOOKUP(AJ45,'【記載例】シフト記号表（勤務時間帯）'!$D$6:$X$47,21,FALSE))</f>
        <v>8</v>
      </c>
      <c r="AK46" s="109" t="str">
        <f>IF(AK45="","",VLOOKUP(AK45,'【記載例】シフト記号表（勤務時間帯）'!$D$6:$X$47,21,FALSE))</f>
        <v/>
      </c>
      <c r="AL46" s="109">
        <f>IF(AL45="","",VLOOKUP(AL45,'【記載例】シフト記号表（勤務時間帯）'!$D$6:$X$47,21,FALSE))</f>
        <v>8</v>
      </c>
      <c r="AM46" s="109">
        <f>IF(AM45="","",VLOOKUP(AM45,'【記載例】シフト記号表（勤務時間帯）'!$D$6:$X$47,21,FALSE))</f>
        <v>3</v>
      </c>
      <c r="AN46" s="109">
        <f>IF(AN45="","",VLOOKUP(AN45,'【記載例】シフト記号表（勤務時間帯）'!$D$6:$X$47,21,FALSE))</f>
        <v>3</v>
      </c>
      <c r="AO46" s="110" t="str">
        <f>IF(AO45="","",VLOOKUP(AO45,'【記載例】シフト記号表（勤務時間帯）'!$D$6:$X$47,21,FALSE))</f>
        <v/>
      </c>
      <c r="AP46" s="108" t="str">
        <f>IF(AP45="","",VLOOKUP(AP45,'【記載例】シフト記号表（勤務時間帯）'!$D$6:$X$47,21,FALSE))</f>
        <v/>
      </c>
      <c r="AQ46" s="109">
        <f>IF(AQ45="","",VLOOKUP(AQ45,'【記載例】シフト記号表（勤務時間帯）'!$D$6:$X$47,21,FALSE))</f>
        <v>3</v>
      </c>
      <c r="AR46" s="109">
        <f>IF(AR45="","",VLOOKUP(AR45,'【記載例】シフト記号表（勤務時間帯）'!$D$6:$X$47,21,FALSE))</f>
        <v>3</v>
      </c>
      <c r="AS46" s="109" t="str">
        <f>IF(AS45="","",VLOOKUP(AS45,'【記載例】シフト記号表（勤務時間帯）'!$D$6:$X$47,21,FALSE))</f>
        <v/>
      </c>
      <c r="AT46" s="109">
        <f>IF(AT45="","",VLOOKUP(AT45,'【記載例】シフト記号表（勤務時間帯）'!$D$6:$X$47,21,FALSE))</f>
        <v>7.9999999999999982</v>
      </c>
      <c r="AU46" s="109">
        <f>IF(AU45="","",VLOOKUP(AU45,'【記載例】シフト記号表（勤務時間帯）'!$D$6:$X$47,21,FALSE))</f>
        <v>8</v>
      </c>
      <c r="AV46" s="110">
        <f>IF(AV45="","",VLOOKUP(AV45,'【記載例】シフト記号表（勤務時間帯）'!$D$6:$X$47,21,FALSE))</f>
        <v>3</v>
      </c>
      <c r="AW46" s="108" t="str">
        <f>IF(AW45="","",VLOOKUP(AW45,'【記載例】シフト記号表（勤務時間帯）'!$D$6:$X$47,21,FALSE))</f>
        <v/>
      </c>
      <c r="AX46" s="109" t="str">
        <f>IF(AX45="","",VLOOKUP(AX45,'【記載例】シフト記号表（勤務時間帯）'!$D$6:$X$47,21,FALSE))</f>
        <v/>
      </c>
      <c r="AY46" s="109" t="str">
        <f>IF(AY45="","",VLOOKUP(AY45,'【記載例】シフト記号表（勤務時間帯）'!$D$6:$X$47,21,FALSE))</f>
        <v/>
      </c>
      <c r="AZ46" s="303">
        <f>IF($BC$3="４週",SUM(U46:AV46),IF($BC$3="暦月",SUM(U46:AY46),""))</f>
        <v>110</v>
      </c>
      <c r="BA46" s="304"/>
      <c r="BB46" s="305">
        <f>IF($BC$3="４週",AZ46/4,IF($BC$3="暦月",(AZ46/($BC$8/7)),""))</f>
        <v>27.5</v>
      </c>
      <c r="BC46" s="304"/>
      <c r="BD46" s="297"/>
      <c r="BE46" s="298"/>
      <c r="BF46" s="298"/>
      <c r="BG46" s="298"/>
      <c r="BH46" s="299"/>
    </row>
    <row r="47" spans="2:60" ht="20.25" customHeight="1" x14ac:dyDescent="0.4">
      <c r="B47" s="111"/>
      <c r="C47" s="288"/>
      <c r="D47" s="289"/>
      <c r="E47" s="290"/>
      <c r="F47" s="112"/>
      <c r="G47" s="112" t="str">
        <f>C45</f>
        <v>看護職員</v>
      </c>
      <c r="H47" s="252"/>
      <c r="I47" s="269"/>
      <c r="J47" s="270"/>
      <c r="K47" s="270"/>
      <c r="L47" s="271"/>
      <c r="M47" s="259"/>
      <c r="N47" s="260"/>
      <c r="O47" s="261"/>
      <c r="P47" s="114" t="s">
        <v>74</v>
      </c>
      <c r="Q47" s="115"/>
      <c r="R47" s="115"/>
      <c r="S47" s="135"/>
      <c r="T47" s="136"/>
      <c r="U47" s="118">
        <f>IF(U45="","",VLOOKUP(U45,'【記載例】シフト記号表（勤務時間帯）'!$D$6:$Z$47,23,FALSE))</f>
        <v>6</v>
      </c>
      <c r="V47" s="119" t="str">
        <f>IF(V45="","",VLOOKUP(V45,'【記載例】シフト記号表（勤務時間帯）'!$D$6:$Z$47,23,FALSE))</f>
        <v>-</v>
      </c>
      <c r="W47" s="119" t="str">
        <f>IF(W45="","",VLOOKUP(W45,'【記載例】シフト記号表（勤務時間帯）'!$D$6:$Z$47,23,FALSE))</f>
        <v>-</v>
      </c>
      <c r="X47" s="119" t="str">
        <f>IF(X45="","",VLOOKUP(X45,'【記載例】シフト記号表（勤務時間帯）'!$D$6:$Z$47,23,FALSE))</f>
        <v/>
      </c>
      <c r="Y47" s="119" t="str">
        <f>IF(Y45="","",VLOOKUP(Y45,'【記載例】シフト記号表（勤務時間帯）'!$D$6:$Z$47,23,FALSE))</f>
        <v/>
      </c>
      <c r="Z47" s="119" t="str">
        <f>IF(Z45="","",VLOOKUP(Z45,'【記載例】シフト記号表（勤務時間帯）'!$D$6:$Z$47,23,FALSE))</f>
        <v>-</v>
      </c>
      <c r="AA47" s="120">
        <f>IF(AA45="","",VLOOKUP(AA45,'【記載例】シフト記号表（勤務時間帯）'!$D$6:$Z$47,23,FALSE))</f>
        <v>3.9999999999999991</v>
      </c>
      <c r="AB47" s="118">
        <f>IF(AB45="","",VLOOKUP(AB45,'【記載例】シフト記号表（勤務時間帯）'!$D$6:$Z$47,23,FALSE))</f>
        <v>6</v>
      </c>
      <c r="AC47" s="119" t="str">
        <f>IF(AC45="","",VLOOKUP(AC45,'【記載例】シフト記号表（勤務時間帯）'!$D$6:$Z$47,23,FALSE))</f>
        <v/>
      </c>
      <c r="AD47" s="119" t="str">
        <f>IF(AD45="","",VLOOKUP(AD45,'【記載例】シフト記号表（勤務時間帯）'!$D$6:$Z$47,23,FALSE))</f>
        <v/>
      </c>
      <c r="AE47" s="119" t="str">
        <f>IF(AE45="","",VLOOKUP(AE45,'【記載例】シフト記号表（勤務時間帯）'!$D$6:$Z$47,23,FALSE))</f>
        <v>-</v>
      </c>
      <c r="AF47" s="119" t="str">
        <f>IF(AF45="","",VLOOKUP(AF45,'【記載例】シフト記号表（勤務時間帯）'!$D$6:$Z$47,23,FALSE))</f>
        <v>-</v>
      </c>
      <c r="AG47" s="119" t="str">
        <f>IF(AG45="","",VLOOKUP(AG45,'【記載例】シフト記号表（勤務時間帯）'!$D$6:$Z$47,23,FALSE))</f>
        <v>-</v>
      </c>
      <c r="AH47" s="120">
        <f>IF(AH45="","",VLOOKUP(AH45,'【記載例】シフト記号表（勤務時間帯）'!$D$6:$Z$47,23,FALSE))</f>
        <v>3.9999999999999991</v>
      </c>
      <c r="AI47" s="118">
        <f>IF(AI45="","",VLOOKUP(AI45,'【記載例】シフト記号表（勤務時間帯）'!$D$6:$Z$47,23,FALSE))</f>
        <v>6</v>
      </c>
      <c r="AJ47" s="119" t="str">
        <f>IF(AJ45="","",VLOOKUP(AJ45,'【記載例】シフト記号表（勤務時間帯）'!$D$6:$Z$47,23,FALSE))</f>
        <v>-</v>
      </c>
      <c r="AK47" s="119" t="str">
        <f>IF(AK45="","",VLOOKUP(AK45,'【記載例】シフト記号表（勤務時間帯）'!$D$6:$Z$47,23,FALSE))</f>
        <v/>
      </c>
      <c r="AL47" s="119" t="str">
        <f>IF(AL45="","",VLOOKUP(AL45,'【記載例】シフト記号表（勤務時間帯）'!$D$6:$Z$47,23,FALSE))</f>
        <v>-</v>
      </c>
      <c r="AM47" s="119">
        <f>IF(AM45="","",VLOOKUP(AM45,'【記載例】シフト記号表（勤務時間帯）'!$D$6:$Z$47,23,FALSE))</f>
        <v>3.9999999999999991</v>
      </c>
      <c r="AN47" s="119">
        <f>IF(AN45="","",VLOOKUP(AN45,'【記載例】シフト記号表（勤務時間帯）'!$D$6:$Z$47,23,FALSE))</f>
        <v>6</v>
      </c>
      <c r="AO47" s="120" t="str">
        <f>IF(AO45="","",VLOOKUP(AO45,'【記載例】シフト記号表（勤務時間帯）'!$D$6:$Z$47,23,FALSE))</f>
        <v/>
      </c>
      <c r="AP47" s="118" t="str">
        <f>IF(AP45="","",VLOOKUP(AP45,'【記載例】シフト記号表（勤務時間帯）'!$D$6:$Z$47,23,FALSE))</f>
        <v/>
      </c>
      <c r="AQ47" s="119">
        <f>IF(AQ45="","",VLOOKUP(AQ45,'【記載例】シフト記号表（勤務時間帯）'!$D$6:$Z$47,23,FALSE))</f>
        <v>3.9999999999999991</v>
      </c>
      <c r="AR47" s="119">
        <f>IF(AR45="","",VLOOKUP(AR45,'【記載例】シフト記号表（勤務時間帯）'!$D$6:$Z$47,23,FALSE))</f>
        <v>6</v>
      </c>
      <c r="AS47" s="119" t="str">
        <f>IF(AS45="","",VLOOKUP(AS45,'【記載例】シフト記号表（勤務時間帯）'!$D$6:$Z$47,23,FALSE))</f>
        <v/>
      </c>
      <c r="AT47" s="119" t="str">
        <f>IF(AT45="","",VLOOKUP(AT45,'【記載例】シフト記号表（勤務時間帯）'!$D$6:$Z$47,23,FALSE))</f>
        <v>-</v>
      </c>
      <c r="AU47" s="119" t="str">
        <f>IF(AU45="","",VLOOKUP(AU45,'【記載例】シフト記号表（勤務時間帯）'!$D$6:$Z$47,23,FALSE))</f>
        <v>-</v>
      </c>
      <c r="AV47" s="120">
        <f>IF(AV45="","",VLOOKUP(AV45,'【記載例】シフト記号表（勤務時間帯）'!$D$6:$Z$47,23,FALSE))</f>
        <v>3.9999999999999991</v>
      </c>
      <c r="AW47" s="118" t="str">
        <f>IF(AW45="","",VLOOKUP(AW45,'【記載例】シフト記号表（勤務時間帯）'!$D$6:$Z$47,23,FALSE))</f>
        <v/>
      </c>
      <c r="AX47" s="119" t="str">
        <f>IF(AX45="","",VLOOKUP(AX45,'【記載例】シフト記号表（勤務時間帯）'!$D$6:$Z$47,23,FALSE))</f>
        <v/>
      </c>
      <c r="AY47" s="119" t="str">
        <f>IF(AY45="","",VLOOKUP(AY45,'【記載例】シフト記号表（勤務時間帯）'!$D$6:$Z$47,23,FALSE))</f>
        <v/>
      </c>
      <c r="AZ47" s="306">
        <f>IF($BC$3="４週",SUM(U47:AV47),IF($BC$3="暦月",SUM(U47:AY47),""))</f>
        <v>50</v>
      </c>
      <c r="BA47" s="307"/>
      <c r="BB47" s="308">
        <f>IF($BC$3="４週",AZ47/4,IF($BC$3="暦月",(AZ47/($BC$8/7)),""))</f>
        <v>12.5</v>
      </c>
      <c r="BC47" s="307"/>
      <c r="BD47" s="300"/>
      <c r="BE47" s="301"/>
      <c r="BF47" s="301"/>
      <c r="BG47" s="301"/>
      <c r="BH47" s="302"/>
    </row>
    <row r="48" spans="2:60" ht="20.25" customHeight="1" x14ac:dyDescent="0.4">
      <c r="B48" s="121"/>
      <c r="C48" s="282" t="s">
        <v>88</v>
      </c>
      <c r="D48" s="283"/>
      <c r="E48" s="284"/>
      <c r="F48" s="102"/>
      <c r="G48" s="102"/>
      <c r="H48" s="250" t="s">
        <v>124</v>
      </c>
      <c r="I48" s="263" t="s">
        <v>19</v>
      </c>
      <c r="J48" s="264"/>
      <c r="K48" s="264"/>
      <c r="L48" s="265"/>
      <c r="M48" s="253" t="s">
        <v>133</v>
      </c>
      <c r="N48" s="254"/>
      <c r="O48" s="255"/>
      <c r="P48" s="124" t="s">
        <v>18</v>
      </c>
      <c r="Q48" s="131"/>
      <c r="R48" s="131"/>
      <c r="S48" s="132"/>
      <c r="T48" s="137"/>
      <c r="U48" s="128"/>
      <c r="V48" s="129"/>
      <c r="W48" s="129"/>
      <c r="X48" s="129" t="s">
        <v>211</v>
      </c>
      <c r="Y48" s="129" t="s">
        <v>155</v>
      </c>
      <c r="Z48" s="129"/>
      <c r="AA48" s="130"/>
      <c r="AB48" s="128"/>
      <c r="AC48" s="129"/>
      <c r="AD48" s="129"/>
      <c r="AE48" s="129" t="s">
        <v>155</v>
      </c>
      <c r="AF48" s="129" t="s">
        <v>211</v>
      </c>
      <c r="AG48" s="129"/>
      <c r="AH48" s="130"/>
      <c r="AI48" s="128"/>
      <c r="AJ48" s="129"/>
      <c r="AK48" s="129"/>
      <c r="AL48" s="129" t="s">
        <v>155</v>
      </c>
      <c r="AM48" s="129" t="s">
        <v>211</v>
      </c>
      <c r="AN48" s="129"/>
      <c r="AO48" s="130"/>
      <c r="AP48" s="128"/>
      <c r="AQ48" s="129"/>
      <c r="AR48" s="129"/>
      <c r="AS48" s="129" t="s">
        <v>211</v>
      </c>
      <c r="AT48" s="129" t="s">
        <v>155</v>
      </c>
      <c r="AU48" s="129"/>
      <c r="AV48" s="130"/>
      <c r="AW48" s="128"/>
      <c r="AX48" s="129"/>
      <c r="AY48" s="129"/>
      <c r="AZ48" s="262"/>
      <c r="BA48" s="249"/>
      <c r="BB48" s="248"/>
      <c r="BC48" s="249"/>
      <c r="BD48" s="294"/>
      <c r="BE48" s="295"/>
      <c r="BF48" s="295"/>
      <c r="BG48" s="295"/>
      <c r="BH48" s="296"/>
    </row>
    <row r="49" spans="2:60" ht="20.25" customHeight="1" x14ac:dyDescent="0.4">
      <c r="B49" s="101">
        <f>B46+1</f>
        <v>10</v>
      </c>
      <c r="C49" s="285"/>
      <c r="D49" s="286"/>
      <c r="E49" s="287"/>
      <c r="F49" s="102" t="str">
        <f>C48</f>
        <v>介護従業者</v>
      </c>
      <c r="G49" s="102"/>
      <c r="H49" s="251"/>
      <c r="I49" s="266"/>
      <c r="J49" s="267"/>
      <c r="K49" s="267"/>
      <c r="L49" s="268"/>
      <c r="M49" s="256"/>
      <c r="N49" s="257"/>
      <c r="O49" s="258"/>
      <c r="P49" s="104" t="s">
        <v>73</v>
      </c>
      <c r="Q49" s="105"/>
      <c r="R49" s="105"/>
      <c r="S49" s="106"/>
      <c r="T49" s="107"/>
      <c r="U49" s="108" t="str">
        <f>IF(U48="","",VLOOKUP(U48,'【記載例】シフト記号表（勤務時間帯）'!$D$6:$X$47,21,FALSE))</f>
        <v/>
      </c>
      <c r="V49" s="109" t="str">
        <f>IF(V48="","",VLOOKUP(V48,'【記載例】シフト記号表（勤務時間帯）'!$D$6:$X$47,21,FALSE))</f>
        <v/>
      </c>
      <c r="W49" s="109" t="str">
        <f>IF(W48="","",VLOOKUP(W48,'【記載例】シフト記号表（勤務時間帯）'!$D$6:$X$47,21,FALSE))</f>
        <v/>
      </c>
      <c r="X49" s="109">
        <f>IF(X48="","",VLOOKUP(X48,'【記載例】シフト記号表（勤務時間帯）'!$D$6:$X$47,21,FALSE))</f>
        <v>7.9999999999999982</v>
      </c>
      <c r="Y49" s="109">
        <f>IF(Y48="","",VLOOKUP(Y48,'【記載例】シフト記号表（勤務時間帯）'!$D$6:$X$47,21,FALSE))</f>
        <v>7.9999999999999982</v>
      </c>
      <c r="Z49" s="109" t="str">
        <f>IF(Z48="","",VLOOKUP(Z48,'【記載例】シフト記号表（勤務時間帯）'!$D$6:$X$47,21,FALSE))</f>
        <v/>
      </c>
      <c r="AA49" s="110" t="str">
        <f>IF(AA48="","",VLOOKUP(AA48,'【記載例】シフト記号表（勤務時間帯）'!$D$6:$X$47,21,FALSE))</f>
        <v/>
      </c>
      <c r="AB49" s="108" t="str">
        <f>IF(AB48="","",VLOOKUP(AB48,'【記載例】シフト記号表（勤務時間帯）'!$D$6:$X$47,21,FALSE))</f>
        <v/>
      </c>
      <c r="AC49" s="109" t="str">
        <f>IF(AC48="","",VLOOKUP(AC48,'【記載例】シフト記号表（勤務時間帯）'!$D$6:$X$47,21,FALSE))</f>
        <v/>
      </c>
      <c r="AD49" s="109" t="str">
        <f>IF(AD48="","",VLOOKUP(AD48,'【記載例】シフト記号表（勤務時間帯）'!$D$6:$X$47,21,FALSE))</f>
        <v/>
      </c>
      <c r="AE49" s="109">
        <f>IF(AE48="","",VLOOKUP(AE48,'【記載例】シフト記号表（勤務時間帯）'!$D$6:$X$47,21,FALSE))</f>
        <v>7.9999999999999982</v>
      </c>
      <c r="AF49" s="109">
        <f>IF(AF48="","",VLOOKUP(AF48,'【記載例】シフト記号表（勤務時間帯）'!$D$6:$X$47,21,FALSE))</f>
        <v>7.9999999999999982</v>
      </c>
      <c r="AG49" s="109" t="str">
        <f>IF(AG48="","",VLOOKUP(AG48,'【記載例】シフト記号表（勤務時間帯）'!$D$6:$X$47,21,FALSE))</f>
        <v/>
      </c>
      <c r="AH49" s="110" t="str">
        <f>IF(AH48="","",VLOOKUP(AH48,'【記載例】シフト記号表（勤務時間帯）'!$D$6:$X$47,21,FALSE))</f>
        <v/>
      </c>
      <c r="AI49" s="108" t="str">
        <f>IF(AI48="","",VLOOKUP(AI48,'【記載例】シフト記号表（勤務時間帯）'!$D$6:$X$47,21,FALSE))</f>
        <v/>
      </c>
      <c r="AJ49" s="109" t="str">
        <f>IF(AJ48="","",VLOOKUP(AJ48,'【記載例】シフト記号表（勤務時間帯）'!$D$6:$X$47,21,FALSE))</f>
        <v/>
      </c>
      <c r="AK49" s="109" t="str">
        <f>IF(AK48="","",VLOOKUP(AK48,'【記載例】シフト記号表（勤務時間帯）'!$D$6:$X$47,21,FALSE))</f>
        <v/>
      </c>
      <c r="AL49" s="109">
        <f>IF(AL48="","",VLOOKUP(AL48,'【記載例】シフト記号表（勤務時間帯）'!$D$6:$X$47,21,FALSE))</f>
        <v>7.9999999999999982</v>
      </c>
      <c r="AM49" s="109">
        <f>IF(AM48="","",VLOOKUP(AM48,'【記載例】シフト記号表（勤務時間帯）'!$D$6:$X$47,21,FALSE))</f>
        <v>7.9999999999999982</v>
      </c>
      <c r="AN49" s="109" t="str">
        <f>IF(AN48="","",VLOOKUP(AN48,'【記載例】シフト記号表（勤務時間帯）'!$D$6:$X$47,21,FALSE))</f>
        <v/>
      </c>
      <c r="AO49" s="110" t="str">
        <f>IF(AO48="","",VLOOKUP(AO48,'【記載例】シフト記号表（勤務時間帯）'!$D$6:$X$47,21,FALSE))</f>
        <v/>
      </c>
      <c r="AP49" s="108" t="str">
        <f>IF(AP48="","",VLOOKUP(AP48,'【記載例】シフト記号表（勤務時間帯）'!$D$6:$X$47,21,FALSE))</f>
        <v/>
      </c>
      <c r="AQ49" s="109" t="str">
        <f>IF(AQ48="","",VLOOKUP(AQ48,'【記載例】シフト記号表（勤務時間帯）'!$D$6:$X$47,21,FALSE))</f>
        <v/>
      </c>
      <c r="AR49" s="109" t="str">
        <f>IF(AR48="","",VLOOKUP(AR48,'【記載例】シフト記号表（勤務時間帯）'!$D$6:$X$47,21,FALSE))</f>
        <v/>
      </c>
      <c r="AS49" s="109">
        <f>IF(AS48="","",VLOOKUP(AS48,'【記載例】シフト記号表（勤務時間帯）'!$D$6:$X$47,21,FALSE))</f>
        <v>7.9999999999999982</v>
      </c>
      <c r="AT49" s="109">
        <f>IF(AT48="","",VLOOKUP(AT48,'【記載例】シフト記号表（勤務時間帯）'!$D$6:$X$47,21,FALSE))</f>
        <v>7.9999999999999982</v>
      </c>
      <c r="AU49" s="109" t="str">
        <f>IF(AU48="","",VLOOKUP(AU48,'【記載例】シフト記号表（勤務時間帯）'!$D$6:$X$47,21,FALSE))</f>
        <v/>
      </c>
      <c r="AV49" s="110" t="str">
        <f>IF(AV48="","",VLOOKUP(AV48,'【記載例】シフト記号表（勤務時間帯）'!$D$6:$X$47,21,FALSE))</f>
        <v/>
      </c>
      <c r="AW49" s="108" t="str">
        <f>IF(AW48="","",VLOOKUP(AW48,'【記載例】シフト記号表（勤務時間帯）'!$D$6:$X$47,21,FALSE))</f>
        <v/>
      </c>
      <c r="AX49" s="109" t="str">
        <f>IF(AX48="","",VLOOKUP(AX48,'【記載例】シフト記号表（勤務時間帯）'!$D$6:$X$47,21,FALSE))</f>
        <v/>
      </c>
      <c r="AY49" s="109" t="str">
        <f>IF(AY48="","",VLOOKUP(AY48,'【記載例】シフト記号表（勤務時間帯）'!$D$6:$X$47,21,FALSE))</f>
        <v/>
      </c>
      <c r="AZ49" s="303">
        <f>IF($BC$3="４週",SUM(U49:AV49),IF($BC$3="暦月",SUM(U49:AY49),""))</f>
        <v>63.999999999999993</v>
      </c>
      <c r="BA49" s="304"/>
      <c r="BB49" s="305">
        <f>IF($BC$3="４週",AZ49/4,IF($BC$3="暦月",(AZ49/($BC$8/7)),""))</f>
        <v>15.999999999999998</v>
      </c>
      <c r="BC49" s="304"/>
      <c r="BD49" s="297"/>
      <c r="BE49" s="298"/>
      <c r="BF49" s="298"/>
      <c r="BG49" s="298"/>
      <c r="BH49" s="299"/>
    </row>
    <row r="50" spans="2:60" ht="20.25" customHeight="1" x14ac:dyDescent="0.4">
      <c r="B50" s="111"/>
      <c r="C50" s="288"/>
      <c r="D50" s="289"/>
      <c r="E50" s="290"/>
      <c r="F50" s="112"/>
      <c r="G50" s="112" t="str">
        <f>C48</f>
        <v>介護従業者</v>
      </c>
      <c r="H50" s="252"/>
      <c r="I50" s="269"/>
      <c r="J50" s="270"/>
      <c r="K50" s="270"/>
      <c r="L50" s="271"/>
      <c r="M50" s="259"/>
      <c r="N50" s="260"/>
      <c r="O50" s="261"/>
      <c r="P50" s="138" t="s">
        <v>74</v>
      </c>
      <c r="Q50" s="139"/>
      <c r="R50" s="139"/>
      <c r="S50" s="140"/>
      <c r="T50" s="141"/>
      <c r="U50" s="118" t="str">
        <f>IF(U48="","",VLOOKUP(U48,'【記載例】シフト記号表（勤務時間帯）'!$D$6:$Z$47,23,FALSE))</f>
        <v/>
      </c>
      <c r="V50" s="119" t="str">
        <f>IF(V48="","",VLOOKUP(V48,'【記載例】シフト記号表（勤務時間帯）'!$D$6:$Z$47,23,FALSE))</f>
        <v/>
      </c>
      <c r="W50" s="119" t="str">
        <f>IF(W48="","",VLOOKUP(W48,'【記載例】シフト記号表（勤務時間帯）'!$D$6:$Z$47,23,FALSE))</f>
        <v/>
      </c>
      <c r="X50" s="119" t="str">
        <f>IF(X48="","",VLOOKUP(X48,'【記載例】シフト記号表（勤務時間帯）'!$D$6:$Z$47,23,FALSE))</f>
        <v>-</v>
      </c>
      <c r="Y50" s="119" t="str">
        <f>IF(Y48="","",VLOOKUP(Y48,'【記載例】シフト記号表（勤務時間帯）'!$D$6:$Z$47,23,FALSE))</f>
        <v>-</v>
      </c>
      <c r="Z50" s="119" t="str">
        <f>IF(Z48="","",VLOOKUP(Z48,'【記載例】シフト記号表（勤務時間帯）'!$D$6:$Z$47,23,FALSE))</f>
        <v/>
      </c>
      <c r="AA50" s="120" t="str">
        <f>IF(AA48="","",VLOOKUP(AA48,'【記載例】シフト記号表（勤務時間帯）'!$D$6:$Z$47,23,FALSE))</f>
        <v/>
      </c>
      <c r="AB50" s="118" t="str">
        <f>IF(AB48="","",VLOOKUP(AB48,'【記載例】シフト記号表（勤務時間帯）'!$D$6:$Z$47,23,FALSE))</f>
        <v/>
      </c>
      <c r="AC50" s="119" t="str">
        <f>IF(AC48="","",VLOOKUP(AC48,'【記載例】シフト記号表（勤務時間帯）'!$D$6:$Z$47,23,FALSE))</f>
        <v/>
      </c>
      <c r="AD50" s="119" t="str">
        <f>IF(AD48="","",VLOOKUP(AD48,'【記載例】シフト記号表（勤務時間帯）'!$D$6:$Z$47,23,FALSE))</f>
        <v/>
      </c>
      <c r="AE50" s="119" t="str">
        <f>IF(AE48="","",VLOOKUP(AE48,'【記載例】シフト記号表（勤務時間帯）'!$D$6:$Z$47,23,FALSE))</f>
        <v>-</v>
      </c>
      <c r="AF50" s="119" t="str">
        <f>IF(AF48="","",VLOOKUP(AF48,'【記載例】シフト記号表（勤務時間帯）'!$D$6:$Z$47,23,FALSE))</f>
        <v>-</v>
      </c>
      <c r="AG50" s="119" t="str">
        <f>IF(AG48="","",VLOOKUP(AG48,'【記載例】シフト記号表（勤務時間帯）'!$D$6:$Z$47,23,FALSE))</f>
        <v/>
      </c>
      <c r="AH50" s="120" t="str">
        <f>IF(AH48="","",VLOOKUP(AH48,'【記載例】シフト記号表（勤務時間帯）'!$D$6:$Z$47,23,FALSE))</f>
        <v/>
      </c>
      <c r="AI50" s="118" t="str">
        <f>IF(AI48="","",VLOOKUP(AI48,'【記載例】シフト記号表（勤務時間帯）'!$D$6:$Z$47,23,FALSE))</f>
        <v/>
      </c>
      <c r="AJ50" s="119" t="str">
        <f>IF(AJ48="","",VLOOKUP(AJ48,'【記載例】シフト記号表（勤務時間帯）'!$D$6:$Z$47,23,FALSE))</f>
        <v/>
      </c>
      <c r="AK50" s="119" t="str">
        <f>IF(AK48="","",VLOOKUP(AK48,'【記載例】シフト記号表（勤務時間帯）'!$D$6:$Z$47,23,FALSE))</f>
        <v/>
      </c>
      <c r="AL50" s="119" t="str">
        <f>IF(AL48="","",VLOOKUP(AL48,'【記載例】シフト記号表（勤務時間帯）'!$D$6:$Z$47,23,FALSE))</f>
        <v>-</v>
      </c>
      <c r="AM50" s="119" t="str">
        <f>IF(AM48="","",VLOOKUP(AM48,'【記載例】シフト記号表（勤務時間帯）'!$D$6:$Z$47,23,FALSE))</f>
        <v>-</v>
      </c>
      <c r="AN50" s="119" t="str">
        <f>IF(AN48="","",VLOOKUP(AN48,'【記載例】シフト記号表（勤務時間帯）'!$D$6:$Z$47,23,FALSE))</f>
        <v/>
      </c>
      <c r="AO50" s="120" t="str">
        <f>IF(AO48="","",VLOOKUP(AO48,'【記載例】シフト記号表（勤務時間帯）'!$D$6:$Z$47,23,FALSE))</f>
        <v/>
      </c>
      <c r="AP50" s="118" t="str">
        <f>IF(AP48="","",VLOOKUP(AP48,'【記載例】シフト記号表（勤務時間帯）'!$D$6:$Z$47,23,FALSE))</f>
        <v/>
      </c>
      <c r="AQ50" s="119" t="str">
        <f>IF(AQ48="","",VLOOKUP(AQ48,'【記載例】シフト記号表（勤務時間帯）'!$D$6:$Z$47,23,FALSE))</f>
        <v/>
      </c>
      <c r="AR50" s="119" t="str">
        <f>IF(AR48="","",VLOOKUP(AR48,'【記載例】シフト記号表（勤務時間帯）'!$D$6:$Z$47,23,FALSE))</f>
        <v/>
      </c>
      <c r="AS50" s="119" t="str">
        <f>IF(AS48="","",VLOOKUP(AS48,'【記載例】シフト記号表（勤務時間帯）'!$D$6:$Z$47,23,FALSE))</f>
        <v>-</v>
      </c>
      <c r="AT50" s="119" t="str">
        <f>IF(AT48="","",VLOOKUP(AT48,'【記載例】シフト記号表（勤務時間帯）'!$D$6:$Z$47,23,FALSE))</f>
        <v>-</v>
      </c>
      <c r="AU50" s="119" t="str">
        <f>IF(AU48="","",VLOOKUP(AU48,'【記載例】シフト記号表（勤務時間帯）'!$D$6:$Z$47,23,FALSE))</f>
        <v/>
      </c>
      <c r="AV50" s="120" t="str">
        <f>IF(AV48="","",VLOOKUP(AV48,'【記載例】シフト記号表（勤務時間帯）'!$D$6:$Z$47,23,FALSE))</f>
        <v/>
      </c>
      <c r="AW50" s="118" t="str">
        <f>IF(AW48="","",VLOOKUP(AW48,'【記載例】シフト記号表（勤務時間帯）'!$D$6:$Z$47,23,FALSE))</f>
        <v/>
      </c>
      <c r="AX50" s="119" t="str">
        <f>IF(AX48="","",VLOOKUP(AX48,'【記載例】シフト記号表（勤務時間帯）'!$D$6:$Z$47,23,FALSE))</f>
        <v/>
      </c>
      <c r="AY50" s="119" t="str">
        <f>IF(AY48="","",VLOOKUP(AY48,'【記載例】シフト記号表（勤務時間帯）'!$D$6:$Z$47,23,FALSE))</f>
        <v/>
      </c>
      <c r="AZ50" s="306">
        <f>IF($BC$3="４週",SUM(U50:AV50),IF($BC$3="暦月",SUM(U50:AY50),""))</f>
        <v>0</v>
      </c>
      <c r="BA50" s="307"/>
      <c r="BB50" s="308">
        <f>IF($BC$3="４週",AZ50/4,IF($BC$3="暦月",(AZ50/($BC$8/7)),""))</f>
        <v>0</v>
      </c>
      <c r="BC50" s="307"/>
      <c r="BD50" s="300"/>
      <c r="BE50" s="301"/>
      <c r="BF50" s="301"/>
      <c r="BG50" s="301"/>
      <c r="BH50" s="302"/>
    </row>
    <row r="51" spans="2:60" ht="20.25" customHeight="1" x14ac:dyDescent="0.4">
      <c r="B51" s="121"/>
      <c r="C51" s="282" t="s">
        <v>88</v>
      </c>
      <c r="D51" s="283"/>
      <c r="E51" s="284"/>
      <c r="F51" s="102"/>
      <c r="G51" s="102"/>
      <c r="H51" s="250" t="s">
        <v>124</v>
      </c>
      <c r="I51" s="263" t="s">
        <v>19</v>
      </c>
      <c r="J51" s="264"/>
      <c r="K51" s="264"/>
      <c r="L51" s="265"/>
      <c r="M51" s="253" t="s">
        <v>134</v>
      </c>
      <c r="N51" s="254"/>
      <c r="O51" s="255"/>
      <c r="P51" s="124" t="s">
        <v>18</v>
      </c>
      <c r="Q51" s="131"/>
      <c r="R51" s="131"/>
      <c r="S51" s="132"/>
      <c r="T51" s="137"/>
      <c r="U51" s="128"/>
      <c r="V51" s="129"/>
      <c r="W51" s="129"/>
      <c r="X51" s="129" t="s">
        <v>213</v>
      </c>
      <c r="Y51" s="129"/>
      <c r="Z51" s="129" t="s">
        <v>160</v>
      </c>
      <c r="AA51" s="130" t="s">
        <v>160</v>
      </c>
      <c r="AB51" s="128"/>
      <c r="AC51" s="129"/>
      <c r="AD51" s="129"/>
      <c r="AE51" s="129" t="s">
        <v>160</v>
      </c>
      <c r="AF51" s="129"/>
      <c r="AG51" s="129" t="s">
        <v>160</v>
      </c>
      <c r="AH51" s="130" t="s">
        <v>160</v>
      </c>
      <c r="AI51" s="128"/>
      <c r="AJ51" s="129"/>
      <c r="AK51" s="129"/>
      <c r="AL51" s="129" t="s">
        <v>160</v>
      </c>
      <c r="AM51" s="129"/>
      <c r="AN51" s="129" t="s">
        <v>213</v>
      </c>
      <c r="AO51" s="130" t="s">
        <v>160</v>
      </c>
      <c r="AP51" s="128"/>
      <c r="AQ51" s="129"/>
      <c r="AR51" s="129"/>
      <c r="AS51" s="129" t="s">
        <v>160</v>
      </c>
      <c r="AT51" s="129"/>
      <c r="AU51" s="129" t="s">
        <v>160</v>
      </c>
      <c r="AV51" s="130" t="s">
        <v>160</v>
      </c>
      <c r="AW51" s="128"/>
      <c r="AX51" s="129"/>
      <c r="AY51" s="129"/>
      <c r="AZ51" s="262"/>
      <c r="BA51" s="249"/>
      <c r="BB51" s="248"/>
      <c r="BC51" s="249"/>
      <c r="BD51" s="294"/>
      <c r="BE51" s="295"/>
      <c r="BF51" s="295"/>
      <c r="BG51" s="295"/>
      <c r="BH51" s="296"/>
    </row>
    <row r="52" spans="2:60" ht="20.25" customHeight="1" x14ac:dyDescent="0.4">
      <c r="B52" s="101">
        <f>B49+1</f>
        <v>11</v>
      </c>
      <c r="C52" s="285"/>
      <c r="D52" s="286"/>
      <c r="E52" s="287"/>
      <c r="F52" s="102" t="str">
        <f>C51</f>
        <v>介護従業者</v>
      </c>
      <c r="G52" s="102"/>
      <c r="H52" s="251"/>
      <c r="I52" s="266"/>
      <c r="J52" s="267"/>
      <c r="K52" s="267"/>
      <c r="L52" s="268"/>
      <c r="M52" s="256"/>
      <c r="N52" s="257"/>
      <c r="O52" s="258"/>
      <c r="P52" s="104" t="s">
        <v>73</v>
      </c>
      <c r="Q52" s="105"/>
      <c r="R52" s="105"/>
      <c r="S52" s="106"/>
      <c r="T52" s="107"/>
      <c r="U52" s="108" t="str">
        <f>IF(U51="","",VLOOKUP(U51,'【記載例】シフト記号表（勤務時間帯）'!$D$6:$X$47,21,FALSE))</f>
        <v/>
      </c>
      <c r="V52" s="109" t="str">
        <f>IF(V51="","",VLOOKUP(V51,'【記載例】シフト記号表（勤務時間帯）'!$D$6:$X$47,21,FALSE))</f>
        <v/>
      </c>
      <c r="W52" s="109" t="str">
        <f>IF(W51="","",VLOOKUP(W51,'【記載例】シフト記号表（勤務時間帯）'!$D$6:$X$47,21,FALSE))</f>
        <v/>
      </c>
      <c r="X52" s="109">
        <f>IF(X51="","",VLOOKUP(X51,'【記載例】シフト記号表（勤務時間帯）'!$D$6:$X$47,21,FALSE))</f>
        <v>5.9999999999999982</v>
      </c>
      <c r="Y52" s="109" t="str">
        <f>IF(Y51="","",VLOOKUP(Y51,'【記載例】シフト記号表（勤務時間帯）'!$D$6:$X$47,21,FALSE))</f>
        <v/>
      </c>
      <c r="Z52" s="109">
        <f>IF(Z51="","",VLOOKUP(Z51,'【記載例】シフト記号表（勤務時間帯）'!$D$6:$X$47,21,FALSE))</f>
        <v>5.9999999999999982</v>
      </c>
      <c r="AA52" s="110">
        <f>IF(AA51="","",VLOOKUP(AA51,'【記載例】シフト記号表（勤務時間帯）'!$D$6:$X$47,21,FALSE))</f>
        <v>5.9999999999999982</v>
      </c>
      <c r="AB52" s="108" t="str">
        <f>IF(AB51="","",VLOOKUP(AB51,'【記載例】シフト記号表（勤務時間帯）'!$D$6:$X$47,21,FALSE))</f>
        <v/>
      </c>
      <c r="AC52" s="109" t="str">
        <f>IF(AC51="","",VLOOKUP(AC51,'【記載例】シフト記号表（勤務時間帯）'!$D$6:$X$47,21,FALSE))</f>
        <v/>
      </c>
      <c r="AD52" s="109" t="str">
        <f>IF(AD51="","",VLOOKUP(AD51,'【記載例】シフト記号表（勤務時間帯）'!$D$6:$X$47,21,FALSE))</f>
        <v/>
      </c>
      <c r="AE52" s="109">
        <f>IF(AE51="","",VLOOKUP(AE51,'【記載例】シフト記号表（勤務時間帯）'!$D$6:$X$47,21,FALSE))</f>
        <v>5.9999999999999982</v>
      </c>
      <c r="AF52" s="109" t="str">
        <f>IF(AF51="","",VLOOKUP(AF51,'【記載例】シフト記号表（勤務時間帯）'!$D$6:$X$47,21,FALSE))</f>
        <v/>
      </c>
      <c r="AG52" s="109">
        <f>IF(AG51="","",VLOOKUP(AG51,'【記載例】シフト記号表（勤務時間帯）'!$D$6:$X$47,21,FALSE))</f>
        <v>5.9999999999999982</v>
      </c>
      <c r="AH52" s="110">
        <f>IF(AH51="","",VLOOKUP(AH51,'【記載例】シフト記号表（勤務時間帯）'!$D$6:$X$47,21,FALSE))</f>
        <v>5.9999999999999982</v>
      </c>
      <c r="AI52" s="108" t="str">
        <f>IF(AI51="","",VLOOKUP(AI51,'【記載例】シフト記号表（勤務時間帯）'!$D$6:$X$47,21,FALSE))</f>
        <v/>
      </c>
      <c r="AJ52" s="109" t="str">
        <f>IF(AJ51="","",VLOOKUP(AJ51,'【記載例】シフト記号表（勤務時間帯）'!$D$6:$X$47,21,FALSE))</f>
        <v/>
      </c>
      <c r="AK52" s="109" t="str">
        <f>IF(AK51="","",VLOOKUP(AK51,'【記載例】シフト記号表（勤務時間帯）'!$D$6:$X$47,21,FALSE))</f>
        <v/>
      </c>
      <c r="AL52" s="109">
        <f>IF(AL51="","",VLOOKUP(AL51,'【記載例】シフト記号表（勤務時間帯）'!$D$6:$X$47,21,FALSE))</f>
        <v>5.9999999999999982</v>
      </c>
      <c r="AM52" s="109" t="str">
        <f>IF(AM51="","",VLOOKUP(AM51,'【記載例】シフト記号表（勤務時間帯）'!$D$6:$X$47,21,FALSE))</f>
        <v/>
      </c>
      <c r="AN52" s="109">
        <f>IF(AN51="","",VLOOKUP(AN51,'【記載例】シフト記号表（勤務時間帯）'!$D$6:$X$47,21,FALSE))</f>
        <v>5.9999999999999982</v>
      </c>
      <c r="AO52" s="110">
        <f>IF(AO51="","",VLOOKUP(AO51,'【記載例】シフト記号表（勤務時間帯）'!$D$6:$X$47,21,FALSE))</f>
        <v>5.9999999999999982</v>
      </c>
      <c r="AP52" s="108" t="str">
        <f>IF(AP51="","",VLOOKUP(AP51,'【記載例】シフト記号表（勤務時間帯）'!$D$6:$X$47,21,FALSE))</f>
        <v/>
      </c>
      <c r="AQ52" s="109" t="str">
        <f>IF(AQ51="","",VLOOKUP(AQ51,'【記載例】シフト記号表（勤務時間帯）'!$D$6:$X$47,21,FALSE))</f>
        <v/>
      </c>
      <c r="AR52" s="109" t="str">
        <f>IF(AR51="","",VLOOKUP(AR51,'【記載例】シフト記号表（勤務時間帯）'!$D$6:$X$47,21,FALSE))</f>
        <v/>
      </c>
      <c r="AS52" s="109">
        <f>IF(AS51="","",VLOOKUP(AS51,'【記載例】シフト記号表（勤務時間帯）'!$D$6:$X$47,21,FALSE))</f>
        <v>5.9999999999999982</v>
      </c>
      <c r="AT52" s="109" t="str">
        <f>IF(AT51="","",VLOOKUP(AT51,'【記載例】シフト記号表（勤務時間帯）'!$D$6:$X$47,21,FALSE))</f>
        <v/>
      </c>
      <c r="AU52" s="109">
        <f>IF(AU51="","",VLOOKUP(AU51,'【記載例】シフト記号表（勤務時間帯）'!$D$6:$X$47,21,FALSE))</f>
        <v>5.9999999999999982</v>
      </c>
      <c r="AV52" s="110">
        <f>IF(AV51="","",VLOOKUP(AV51,'【記載例】シフト記号表（勤務時間帯）'!$D$6:$X$47,21,FALSE))</f>
        <v>5.9999999999999982</v>
      </c>
      <c r="AW52" s="108" t="str">
        <f>IF(AW51="","",VLOOKUP(AW51,'【記載例】シフト記号表（勤務時間帯）'!$D$6:$X$47,21,FALSE))</f>
        <v/>
      </c>
      <c r="AX52" s="109" t="str">
        <f>IF(AX51="","",VLOOKUP(AX51,'【記載例】シフト記号表（勤務時間帯）'!$D$6:$X$47,21,FALSE))</f>
        <v/>
      </c>
      <c r="AY52" s="109" t="str">
        <f>IF(AY51="","",VLOOKUP(AY51,'【記載例】シフト記号表（勤務時間帯）'!$D$6:$X$47,21,FALSE))</f>
        <v/>
      </c>
      <c r="AZ52" s="303">
        <f>IF($BC$3="４週",SUM(U52:AV52),IF($BC$3="暦月",SUM(U52:AY52),""))</f>
        <v>71.999999999999986</v>
      </c>
      <c r="BA52" s="304"/>
      <c r="BB52" s="305">
        <f>IF($BC$3="４週",AZ52/4,IF($BC$3="暦月",(AZ52/($BC$8/7)),""))</f>
        <v>17.999999999999996</v>
      </c>
      <c r="BC52" s="304"/>
      <c r="BD52" s="297"/>
      <c r="BE52" s="298"/>
      <c r="BF52" s="298"/>
      <c r="BG52" s="298"/>
      <c r="BH52" s="299"/>
    </row>
    <row r="53" spans="2:60" ht="20.25" customHeight="1" x14ac:dyDescent="0.4">
      <c r="B53" s="111"/>
      <c r="C53" s="288"/>
      <c r="D53" s="289"/>
      <c r="E53" s="290"/>
      <c r="F53" s="112"/>
      <c r="G53" s="112" t="str">
        <f>C51</f>
        <v>介護従業者</v>
      </c>
      <c r="H53" s="252"/>
      <c r="I53" s="269"/>
      <c r="J53" s="270"/>
      <c r="K53" s="270"/>
      <c r="L53" s="271"/>
      <c r="M53" s="259"/>
      <c r="N53" s="260"/>
      <c r="O53" s="261"/>
      <c r="P53" s="138" t="s">
        <v>74</v>
      </c>
      <c r="Q53" s="139"/>
      <c r="R53" s="139"/>
      <c r="S53" s="140"/>
      <c r="T53" s="141"/>
      <c r="U53" s="118" t="str">
        <f>IF(U51="","",VLOOKUP(U51,'【記載例】シフト記号表（勤務時間帯）'!$D$6:$Z$47,23,FALSE))</f>
        <v/>
      </c>
      <c r="V53" s="119" t="str">
        <f>IF(V51="","",VLOOKUP(V51,'【記載例】シフト記号表（勤務時間帯）'!$D$6:$Z$47,23,FALSE))</f>
        <v/>
      </c>
      <c r="W53" s="119" t="str">
        <f>IF(W51="","",VLOOKUP(W51,'【記載例】シフト記号表（勤務時間帯）'!$D$6:$Z$47,23,FALSE))</f>
        <v/>
      </c>
      <c r="X53" s="119" t="str">
        <f>IF(X51="","",VLOOKUP(X51,'【記載例】シフト記号表（勤務時間帯）'!$D$6:$Z$47,23,FALSE))</f>
        <v>-</v>
      </c>
      <c r="Y53" s="119" t="str">
        <f>IF(Y51="","",VLOOKUP(Y51,'【記載例】シフト記号表（勤務時間帯）'!$D$6:$Z$47,23,FALSE))</f>
        <v/>
      </c>
      <c r="Z53" s="119" t="str">
        <f>IF(Z51="","",VLOOKUP(Z51,'【記載例】シフト記号表（勤務時間帯）'!$D$6:$Z$47,23,FALSE))</f>
        <v>-</v>
      </c>
      <c r="AA53" s="120" t="str">
        <f>IF(AA51="","",VLOOKUP(AA51,'【記載例】シフト記号表（勤務時間帯）'!$D$6:$Z$47,23,FALSE))</f>
        <v>-</v>
      </c>
      <c r="AB53" s="118" t="str">
        <f>IF(AB51="","",VLOOKUP(AB51,'【記載例】シフト記号表（勤務時間帯）'!$D$6:$Z$47,23,FALSE))</f>
        <v/>
      </c>
      <c r="AC53" s="119" t="str">
        <f>IF(AC51="","",VLOOKUP(AC51,'【記載例】シフト記号表（勤務時間帯）'!$D$6:$Z$47,23,FALSE))</f>
        <v/>
      </c>
      <c r="AD53" s="119" t="str">
        <f>IF(AD51="","",VLOOKUP(AD51,'【記載例】シフト記号表（勤務時間帯）'!$D$6:$Z$47,23,FALSE))</f>
        <v/>
      </c>
      <c r="AE53" s="119" t="str">
        <f>IF(AE51="","",VLOOKUP(AE51,'【記載例】シフト記号表（勤務時間帯）'!$D$6:$Z$47,23,FALSE))</f>
        <v>-</v>
      </c>
      <c r="AF53" s="119" t="str">
        <f>IF(AF51="","",VLOOKUP(AF51,'【記載例】シフト記号表（勤務時間帯）'!$D$6:$Z$47,23,FALSE))</f>
        <v/>
      </c>
      <c r="AG53" s="119" t="str">
        <f>IF(AG51="","",VLOOKUP(AG51,'【記載例】シフト記号表（勤務時間帯）'!$D$6:$Z$47,23,FALSE))</f>
        <v>-</v>
      </c>
      <c r="AH53" s="120" t="str">
        <f>IF(AH51="","",VLOOKUP(AH51,'【記載例】シフト記号表（勤務時間帯）'!$D$6:$Z$47,23,FALSE))</f>
        <v>-</v>
      </c>
      <c r="AI53" s="118" t="str">
        <f>IF(AI51="","",VLOOKUP(AI51,'【記載例】シフト記号表（勤務時間帯）'!$D$6:$Z$47,23,FALSE))</f>
        <v/>
      </c>
      <c r="AJ53" s="119" t="str">
        <f>IF(AJ51="","",VLOOKUP(AJ51,'【記載例】シフト記号表（勤務時間帯）'!$D$6:$Z$47,23,FALSE))</f>
        <v/>
      </c>
      <c r="AK53" s="119" t="str">
        <f>IF(AK51="","",VLOOKUP(AK51,'【記載例】シフト記号表（勤務時間帯）'!$D$6:$Z$47,23,FALSE))</f>
        <v/>
      </c>
      <c r="AL53" s="119" t="str">
        <f>IF(AL51="","",VLOOKUP(AL51,'【記載例】シフト記号表（勤務時間帯）'!$D$6:$Z$47,23,FALSE))</f>
        <v>-</v>
      </c>
      <c r="AM53" s="119" t="str">
        <f>IF(AM51="","",VLOOKUP(AM51,'【記載例】シフト記号表（勤務時間帯）'!$D$6:$Z$47,23,FALSE))</f>
        <v/>
      </c>
      <c r="AN53" s="119" t="str">
        <f>IF(AN51="","",VLOOKUP(AN51,'【記載例】シフト記号表（勤務時間帯）'!$D$6:$Z$47,23,FALSE))</f>
        <v>-</v>
      </c>
      <c r="AO53" s="120" t="str">
        <f>IF(AO51="","",VLOOKUP(AO51,'【記載例】シフト記号表（勤務時間帯）'!$D$6:$Z$47,23,FALSE))</f>
        <v>-</v>
      </c>
      <c r="AP53" s="118" t="str">
        <f>IF(AP51="","",VLOOKUP(AP51,'【記載例】シフト記号表（勤務時間帯）'!$D$6:$Z$47,23,FALSE))</f>
        <v/>
      </c>
      <c r="AQ53" s="119" t="str">
        <f>IF(AQ51="","",VLOOKUP(AQ51,'【記載例】シフト記号表（勤務時間帯）'!$D$6:$Z$47,23,FALSE))</f>
        <v/>
      </c>
      <c r="AR53" s="119" t="str">
        <f>IF(AR51="","",VLOOKUP(AR51,'【記載例】シフト記号表（勤務時間帯）'!$D$6:$Z$47,23,FALSE))</f>
        <v/>
      </c>
      <c r="AS53" s="119" t="str">
        <f>IF(AS51="","",VLOOKUP(AS51,'【記載例】シフト記号表（勤務時間帯）'!$D$6:$Z$47,23,FALSE))</f>
        <v>-</v>
      </c>
      <c r="AT53" s="119" t="str">
        <f>IF(AT51="","",VLOOKUP(AT51,'【記載例】シフト記号表（勤務時間帯）'!$D$6:$Z$47,23,FALSE))</f>
        <v/>
      </c>
      <c r="AU53" s="119" t="str">
        <f>IF(AU51="","",VLOOKUP(AU51,'【記載例】シフト記号表（勤務時間帯）'!$D$6:$Z$47,23,FALSE))</f>
        <v>-</v>
      </c>
      <c r="AV53" s="120" t="str">
        <f>IF(AV51="","",VLOOKUP(AV51,'【記載例】シフト記号表（勤務時間帯）'!$D$6:$Z$47,23,FALSE))</f>
        <v>-</v>
      </c>
      <c r="AW53" s="118" t="str">
        <f>IF(AW51="","",VLOOKUP(AW51,'【記載例】シフト記号表（勤務時間帯）'!$D$6:$Z$47,23,FALSE))</f>
        <v/>
      </c>
      <c r="AX53" s="119" t="str">
        <f>IF(AX51="","",VLOOKUP(AX51,'【記載例】シフト記号表（勤務時間帯）'!$D$6:$Z$47,23,FALSE))</f>
        <v/>
      </c>
      <c r="AY53" s="119" t="str">
        <f>IF(AY51="","",VLOOKUP(AY51,'【記載例】シフト記号表（勤務時間帯）'!$D$6:$Z$47,23,FALSE))</f>
        <v/>
      </c>
      <c r="AZ53" s="306">
        <f>IF($BC$3="４週",SUM(U53:AV53),IF($BC$3="暦月",SUM(U53:AY53),""))</f>
        <v>0</v>
      </c>
      <c r="BA53" s="307"/>
      <c r="BB53" s="308">
        <f>IF($BC$3="４週",AZ53/4,IF($BC$3="暦月",(AZ53/($BC$8/7)),""))</f>
        <v>0</v>
      </c>
      <c r="BC53" s="307"/>
      <c r="BD53" s="300"/>
      <c r="BE53" s="301"/>
      <c r="BF53" s="301"/>
      <c r="BG53" s="301"/>
      <c r="BH53" s="302"/>
    </row>
    <row r="54" spans="2:60" ht="20.25" customHeight="1" x14ac:dyDescent="0.4">
      <c r="B54" s="121"/>
      <c r="C54" s="282" t="s">
        <v>88</v>
      </c>
      <c r="D54" s="283"/>
      <c r="E54" s="284"/>
      <c r="F54" s="102"/>
      <c r="G54" s="102"/>
      <c r="H54" s="250" t="s">
        <v>124</v>
      </c>
      <c r="I54" s="263" t="s">
        <v>110</v>
      </c>
      <c r="J54" s="264"/>
      <c r="K54" s="264"/>
      <c r="L54" s="265"/>
      <c r="M54" s="253" t="s">
        <v>135</v>
      </c>
      <c r="N54" s="254"/>
      <c r="O54" s="255"/>
      <c r="P54" s="124" t="s">
        <v>18</v>
      </c>
      <c r="Q54" s="131"/>
      <c r="R54" s="131"/>
      <c r="S54" s="132"/>
      <c r="T54" s="137"/>
      <c r="U54" s="128"/>
      <c r="V54" s="129" t="s">
        <v>155</v>
      </c>
      <c r="W54" s="129"/>
      <c r="X54" s="129"/>
      <c r="Y54" s="129" t="s">
        <v>211</v>
      </c>
      <c r="Z54" s="129"/>
      <c r="AA54" s="130"/>
      <c r="AB54" s="128"/>
      <c r="AC54" s="129" t="s">
        <v>155</v>
      </c>
      <c r="AD54" s="129"/>
      <c r="AE54" s="129"/>
      <c r="AF54" s="129" t="s">
        <v>211</v>
      </c>
      <c r="AG54" s="129"/>
      <c r="AH54" s="130"/>
      <c r="AI54" s="128"/>
      <c r="AJ54" s="129" t="s">
        <v>155</v>
      </c>
      <c r="AK54" s="129"/>
      <c r="AL54" s="129"/>
      <c r="AM54" s="129" t="s">
        <v>155</v>
      </c>
      <c r="AN54" s="129"/>
      <c r="AO54" s="130"/>
      <c r="AP54" s="128"/>
      <c r="AQ54" s="129" t="s">
        <v>211</v>
      </c>
      <c r="AR54" s="129"/>
      <c r="AS54" s="129"/>
      <c r="AT54" s="129" t="s">
        <v>211</v>
      </c>
      <c r="AU54" s="129"/>
      <c r="AV54" s="130"/>
      <c r="AW54" s="128"/>
      <c r="AX54" s="129"/>
      <c r="AY54" s="129"/>
      <c r="AZ54" s="262"/>
      <c r="BA54" s="249"/>
      <c r="BB54" s="248"/>
      <c r="BC54" s="249"/>
      <c r="BD54" s="294"/>
      <c r="BE54" s="295"/>
      <c r="BF54" s="295"/>
      <c r="BG54" s="295"/>
      <c r="BH54" s="296"/>
    </row>
    <row r="55" spans="2:60" ht="20.25" customHeight="1" x14ac:dyDescent="0.4">
      <c r="B55" s="101">
        <f>B52+1</f>
        <v>12</v>
      </c>
      <c r="C55" s="285"/>
      <c r="D55" s="286"/>
      <c r="E55" s="287"/>
      <c r="F55" s="102" t="str">
        <f>C54</f>
        <v>介護従業者</v>
      </c>
      <c r="G55" s="102"/>
      <c r="H55" s="251"/>
      <c r="I55" s="266"/>
      <c r="J55" s="267"/>
      <c r="K55" s="267"/>
      <c r="L55" s="268"/>
      <c r="M55" s="256"/>
      <c r="N55" s="257"/>
      <c r="O55" s="258"/>
      <c r="P55" s="104" t="s">
        <v>73</v>
      </c>
      <c r="Q55" s="105"/>
      <c r="R55" s="105"/>
      <c r="S55" s="106"/>
      <c r="T55" s="107"/>
      <c r="U55" s="108" t="str">
        <f>IF(U54="","",VLOOKUP(U54,'【記載例】シフト記号表（勤務時間帯）'!$D$6:$X$47,21,FALSE))</f>
        <v/>
      </c>
      <c r="V55" s="109">
        <f>IF(V54="","",VLOOKUP(V54,'【記載例】シフト記号表（勤務時間帯）'!$D$6:$X$47,21,FALSE))</f>
        <v>7.9999999999999982</v>
      </c>
      <c r="W55" s="109" t="str">
        <f>IF(W54="","",VLOOKUP(W54,'【記載例】シフト記号表（勤務時間帯）'!$D$6:$X$47,21,FALSE))</f>
        <v/>
      </c>
      <c r="X55" s="109" t="str">
        <f>IF(X54="","",VLOOKUP(X54,'【記載例】シフト記号表（勤務時間帯）'!$D$6:$X$47,21,FALSE))</f>
        <v/>
      </c>
      <c r="Y55" s="109">
        <f>IF(Y54="","",VLOOKUP(Y54,'【記載例】シフト記号表（勤務時間帯）'!$D$6:$X$47,21,FALSE))</f>
        <v>7.9999999999999982</v>
      </c>
      <c r="Z55" s="109" t="str">
        <f>IF(Z54="","",VLOOKUP(Z54,'【記載例】シフト記号表（勤務時間帯）'!$D$6:$X$47,21,FALSE))</f>
        <v/>
      </c>
      <c r="AA55" s="110" t="str">
        <f>IF(AA54="","",VLOOKUP(AA54,'【記載例】シフト記号表（勤務時間帯）'!$D$6:$X$47,21,FALSE))</f>
        <v/>
      </c>
      <c r="AB55" s="108" t="str">
        <f>IF(AB54="","",VLOOKUP(AB54,'【記載例】シフト記号表（勤務時間帯）'!$D$6:$X$47,21,FALSE))</f>
        <v/>
      </c>
      <c r="AC55" s="109">
        <f>IF(AC54="","",VLOOKUP(AC54,'【記載例】シフト記号表（勤務時間帯）'!$D$6:$X$47,21,FALSE))</f>
        <v>7.9999999999999982</v>
      </c>
      <c r="AD55" s="109" t="str">
        <f>IF(AD54="","",VLOOKUP(AD54,'【記載例】シフト記号表（勤務時間帯）'!$D$6:$X$47,21,FALSE))</f>
        <v/>
      </c>
      <c r="AE55" s="109" t="str">
        <f>IF(AE54="","",VLOOKUP(AE54,'【記載例】シフト記号表（勤務時間帯）'!$D$6:$X$47,21,FALSE))</f>
        <v/>
      </c>
      <c r="AF55" s="109">
        <f>IF(AF54="","",VLOOKUP(AF54,'【記載例】シフト記号表（勤務時間帯）'!$D$6:$X$47,21,FALSE))</f>
        <v>7.9999999999999982</v>
      </c>
      <c r="AG55" s="109" t="str">
        <f>IF(AG54="","",VLOOKUP(AG54,'【記載例】シフト記号表（勤務時間帯）'!$D$6:$X$47,21,FALSE))</f>
        <v/>
      </c>
      <c r="AH55" s="110" t="str">
        <f>IF(AH54="","",VLOOKUP(AH54,'【記載例】シフト記号表（勤務時間帯）'!$D$6:$X$47,21,FALSE))</f>
        <v/>
      </c>
      <c r="AI55" s="108" t="str">
        <f>IF(AI54="","",VLOOKUP(AI54,'【記載例】シフト記号表（勤務時間帯）'!$D$6:$X$47,21,FALSE))</f>
        <v/>
      </c>
      <c r="AJ55" s="109">
        <f>IF(AJ54="","",VLOOKUP(AJ54,'【記載例】シフト記号表（勤務時間帯）'!$D$6:$X$47,21,FALSE))</f>
        <v>7.9999999999999982</v>
      </c>
      <c r="AK55" s="109" t="str">
        <f>IF(AK54="","",VLOOKUP(AK54,'【記載例】シフト記号表（勤務時間帯）'!$D$6:$X$47,21,FALSE))</f>
        <v/>
      </c>
      <c r="AL55" s="109" t="str">
        <f>IF(AL54="","",VLOOKUP(AL54,'【記載例】シフト記号表（勤務時間帯）'!$D$6:$X$47,21,FALSE))</f>
        <v/>
      </c>
      <c r="AM55" s="109">
        <f>IF(AM54="","",VLOOKUP(AM54,'【記載例】シフト記号表（勤務時間帯）'!$D$6:$X$47,21,FALSE))</f>
        <v>7.9999999999999982</v>
      </c>
      <c r="AN55" s="109" t="str">
        <f>IF(AN54="","",VLOOKUP(AN54,'【記載例】シフト記号表（勤務時間帯）'!$D$6:$X$47,21,FALSE))</f>
        <v/>
      </c>
      <c r="AO55" s="110" t="str">
        <f>IF(AO54="","",VLOOKUP(AO54,'【記載例】シフト記号表（勤務時間帯）'!$D$6:$X$47,21,FALSE))</f>
        <v/>
      </c>
      <c r="AP55" s="108" t="str">
        <f>IF(AP54="","",VLOOKUP(AP54,'【記載例】シフト記号表（勤務時間帯）'!$D$6:$X$47,21,FALSE))</f>
        <v/>
      </c>
      <c r="AQ55" s="109">
        <f>IF(AQ54="","",VLOOKUP(AQ54,'【記載例】シフト記号表（勤務時間帯）'!$D$6:$X$47,21,FALSE))</f>
        <v>7.9999999999999982</v>
      </c>
      <c r="AR55" s="109" t="str">
        <f>IF(AR54="","",VLOOKUP(AR54,'【記載例】シフト記号表（勤務時間帯）'!$D$6:$X$47,21,FALSE))</f>
        <v/>
      </c>
      <c r="AS55" s="109" t="str">
        <f>IF(AS54="","",VLOOKUP(AS54,'【記載例】シフト記号表（勤務時間帯）'!$D$6:$X$47,21,FALSE))</f>
        <v/>
      </c>
      <c r="AT55" s="109">
        <f>IF(AT54="","",VLOOKUP(AT54,'【記載例】シフト記号表（勤務時間帯）'!$D$6:$X$47,21,FALSE))</f>
        <v>7.9999999999999982</v>
      </c>
      <c r="AU55" s="109" t="str">
        <f>IF(AU54="","",VLOOKUP(AU54,'【記載例】シフト記号表（勤務時間帯）'!$D$6:$X$47,21,FALSE))</f>
        <v/>
      </c>
      <c r="AV55" s="110" t="str">
        <f>IF(AV54="","",VLOOKUP(AV54,'【記載例】シフト記号表（勤務時間帯）'!$D$6:$X$47,21,FALSE))</f>
        <v/>
      </c>
      <c r="AW55" s="108" t="str">
        <f>IF(AW54="","",VLOOKUP(AW54,'【記載例】シフト記号表（勤務時間帯）'!$D$6:$X$47,21,FALSE))</f>
        <v/>
      </c>
      <c r="AX55" s="109" t="str">
        <f>IF(AX54="","",VLOOKUP(AX54,'【記載例】シフト記号表（勤務時間帯）'!$D$6:$X$47,21,FALSE))</f>
        <v/>
      </c>
      <c r="AY55" s="109" t="str">
        <f>IF(AY54="","",VLOOKUP(AY54,'【記載例】シフト記号表（勤務時間帯）'!$D$6:$X$47,21,FALSE))</f>
        <v/>
      </c>
      <c r="AZ55" s="303">
        <f>IF($BC$3="４週",SUM(U55:AV55),IF($BC$3="暦月",SUM(U55:AY55),""))</f>
        <v>63.999999999999993</v>
      </c>
      <c r="BA55" s="304"/>
      <c r="BB55" s="305">
        <f>IF($BC$3="４週",AZ55/4,IF($BC$3="暦月",(AZ55/($BC$8/7)),""))</f>
        <v>15.999999999999998</v>
      </c>
      <c r="BC55" s="304"/>
      <c r="BD55" s="297"/>
      <c r="BE55" s="298"/>
      <c r="BF55" s="298"/>
      <c r="BG55" s="298"/>
      <c r="BH55" s="299"/>
    </row>
    <row r="56" spans="2:60" ht="20.25" customHeight="1" x14ac:dyDescent="0.4">
      <c r="B56" s="111"/>
      <c r="C56" s="288"/>
      <c r="D56" s="289"/>
      <c r="E56" s="290"/>
      <c r="F56" s="112"/>
      <c r="G56" s="112" t="str">
        <f>C54</f>
        <v>介護従業者</v>
      </c>
      <c r="H56" s="252"/>
      <c r="I56" s="269"/>
      <c r="J56" s="270"/>
      <c r="K56" s="270"/>
      <c r="L56" s="271"/>
      <c r="M56" s="259"/>
      <c r="N56" s="260"/>
      <c r="O56" s="261"/>
      <c r="P56" s="138" t="s">
        <v>74</v>
      </c>
      <c r="Q56" s="139"/>
      <c r="R56" s="139"/>
      <c r="S56" s="140"/>
      <c r="T56" s="141"/>
      <c r="U56" s="118" t="str">
        <f>IF(U54="","",VLOOKUP(U54,'【記載例】シフト記号表（勤務時間帯）'!$D$6:$Z$47,23,FALSE))</f>
        <v/>
      </c>
      <c r="V56" s="119" t="str">
        <f>IF(V54="","",VLOOKUP(V54,'【記載例】シフト記号表（勤務時間帯）'!$D$6:$Z$47,23,FALSE))</f>
        <v>-</v>
      </c>
      <c r="W56" s="119" t="str">
        <f>IF(W54="","",VLOOKUP(W54,'【記載例】シフト記号表（勤務時間帯）'!$D$6:$Z$47,23,FALSE))</f>
        <v/>
      </c>
      <c r="X56" s="119" t="str">
        <f>IF(X54="","",VLOOKUP(X54,'【記載例】シフト記号表（勤務時間帯）'!$D$6:$Z$47,23,FALSE))</f>
        <v/>
      </c>
      <c r="Y56" s="119" t="str">
        <f>IF(Y54="","",VLOOKUP(Y54,'【記載例】シフト記号表（勤務時間帯）'!$D$6:$Z$47,23,FALSE))</f>
        <v>-</v>
      </c>
      <c r="Z56" s="119" t="str">
        <f>IF(Z54="","",VLOOKUP(Z54,'【記載例】シフト記号表（勤務時間帯）'!$D$6:$Z$47,23,FALSE))</f>
        <v/>
      </c>
      <c r="AA56" s="120" t="str">
        <f>IF(AA54="","",VLOOKUP(AA54,'【記載例】シフト記号表（勤務時間帯）'!$D$6:$Z$47,23,FALSE))</f>
        <v/>
      </c>
      <c r="AB56" s="118" t="str">
        <f>IF(AB54="","",VLOOKUP(AB54,'【記載例】シフト記号表（勤務時間帯）'!$D$6:$Z$47,23,FALSE))</f>
        <v/>
      </c>
      <c r="AC56" s="119" t="str">
        <f>IF(AC54="","",VLOOKUP(AC54,'【記載例】シフト記号表（勤務時間帯）'!$D$6:$Z$47,23,FALSE))</f>
        <v>-</v>
      </c>
      <c r="AD56" s="119" t="str">
        <f>IF(AD54="","",VLOOKUP(AD54,'【記載例】シフト記号表（勤務時間帯）'!$D$6:$Z$47,23,FALSE))</f>
        <v/>
      </c>
      <c r="AE56" s="119" t="str">
        <f>IF(AE54="","",VLOOKUP(AE54,'【記載例】シフト記号表（勤務時間帯）'!$D$6:$Z$47,23,FALSE))</f>
        <v/>
      </c>
      <c r="AF56" s="119" t="str">
        <f>IF(AF54="","",VLOOKUP(AF54,'【記載例】シフト記号表（勤務時間帯）'!$D$6:$Z$47,23,FALSE))</f>
        <v>-</v>
      </c>
      <c r="AG56" s="119" t="str">
        <f>IF(AG54="","",VLOOKUP(AG54,'【記載例】シフト記号表（勤務時間帯）'!$D$6:$Z$47,23,FALSE))</f>
        <v/>
      </c>
      <c r="AH56" s="120" t="str">
        <f>IF(AH54="","",VLOOKUP(AH54,'【記載例】シフト記号表（勤務時間帯）'!$D$6:$Z$47,23,FALSE))</f>
        <v/>
      </c>
      <c r="AI56" s="118" t="str">
        <f>IF(AI54="","",VLOOKUP(AI54,'【記載例】シフト記号表（勤務時間帯）'!$D$6:$Z$47,23,FALSE))</f>
        <v/>
      </c>
      <c r="AJ56" s="119" t="str">
        <f>IF(AJ54="","",VLOOKUP(AJ54,'【記載例】シフト記号表（勤務時間帯）'!$D$6:$Z$47,23,FALSE))</f>
        <v>-</v>
      </c>
      <c r="AK56" s="119" t="str">
        <f>IF(AK54="","",VLOOKUP(AK54,'【記載例】シフト記号表（勤務時間帯）'!$D$6:$Z$47,23,FALSE))</f>
        <v/>
      </c>
      <c r="AL56" s="119" t="str">
        <f>IF(AL54="","",VLOOKUP(AL54,'【記載例】シフト記号表（勤務時間帯）'!$D$6:$Z$47,23,FALSE))</f>
        <v/>
      </c>
      <c r="AM56" s="119" t="str">
        <f>IF(AM54="","",VLOOKUP(AM54,'【記載例】シフト記号表（勤務時間帯）'!$D$6:$Z$47,23,FALSE))</f>
        <v>-</v>
      </c>
      <c r="AN56" s="119" t="str">
        <f>IF(AN54="","",VLOOKUP(AN54,'【記載例】シフト記号表（勤務時間帯）'!$D$6:$Z$47,23,FALSE))</f>
        <v/>
      </c>
      <c r="AO56" s="120" t="str">
        <f>IF(AO54="","",VLOOKUP(AO54,'【記載例】シフト記号表（勤務時間帯）'!$D$6:$Z$47,23,FALSE))</f>
        <v/>
      </c>
      <c r="AP56" s="118" t="str">
        <f>IF(AP54="","",VLOOKUP(AP54,'【記載例】シフト記号表（勤務時間帯）'!$D$6:$Z$47,23,FALSE))</f>
        <v/>
      </c>
      <c r="AQ56" s="119" t="str">
        <f>IF(AQ54="","",VLOOKUP(AQ54,'【記載例】シフト記号表（勤務時間帯）'!$D$6:$Z$47,23,FALSE))</f>
        <v>-</v>
      </c>
      <c r="AR56" s="119" t="str">
        <f>IF(AR54="","",VLOOKUP(AR54,'【記載例】シフト記号表（勤務時間帯）'!$D$6:$Z$47,23,FALSE))</f>
        <v/>
      </c>
      <c r="AS56" s="119" t="str">
        <f>IF(AS54="","",VLOOKUP(AS54,'【記載例】シフト記号表（勤務時間帯）'!$D$6:$Z$47,23,FALSE))</f>
        <v/>
      </c>
      <c r="AT56" s="119" t="str">
        <f>IF(AT54="","",VLOOKUP(AT54,'【記載例】シフト記号表（勤務時間帯）'!$D$6:$Z$47,23,FALSE))</f>
        <v>-</v>
      </c>
      <c r="AU56" s="119" t="str">
        <f>IF(AU54="","",VLOOKUP(AU54,'【記載例】シフト記号表（勤務時間帯）'!$D$6:$Z$47,23,FALSE))</f>
        <v/>
      </c>
      <c r="AV56" s="120" t="str">
        <f>IF(AV54="","",VLOOKUP(AV54,'【記載例】シフト記号表（勤務時間帯）'!$D$6:$Z$47,23,FALSE))</f>
        <v/>
      </c>
      <c r="AW56" s="118" t="str">
        <f>IF(AW54="","",VLOOKUP(AW54,'【記載例】シフト記号表（勤務時間帯）'!$D$6:$Z$47,23,FALSE))</f>
        <v/>
      </c>
      <c r="AX56" s="119" t="str">
        <f>IF(AX54="","",VLOOKUP(AX54,'【記載例】シフト記号表（勤務時間帯）'!$D$6:$Z$47,23,FALSE))</f>
        <v/>
      </c>
      <c r="AY56" s="119" t="str">
        <f>IF(AY54="","",VLOOKUP(AY54,'【記載例】シフト記号表（勤務時間帯）'!$D$6:$Z$47,23,FALSE))</f>
        <v/>
      </c>
      <c r="AZ56" s="306">
        <f>IF($BC$3="４週",SUM(U56:AV56),IF($BC$3="暦月",SUM(U56:AY56),""))</f>
        <v>0</v>
      </c>
      <c r="BA56" s="307"/>
      <c r="BB56" s="308">
        <f>IF($BC$3="４週",AZ56/4,IF($BC$3="暦月",(AZ56/($BC$8/7)),""))</f>
        <v>0</v>
      </c>
      <c r="BC56" s="307"/>
      <c r="BD56" s="300"/>
      <c r="BE56" s="301"/>
      <c r="BF56" s="301"/>
      <c r="BG56" s="301"/>
      <c r="BH56" s="302"/>
    </row>
    <row r="57" spans="2:60" ht="20.25" customHeight="1" x14ac:dyDescent="0.4">
      <c r="B57" s="121"/>
      <c r="C57" s="282" t="s">
        <v>88</v>
      </c>
      <c r="D57" s="283"/>
      <c r="E57" s="284"/>
      <c r="F57" s="102"/>
      <c r="G57" s="102"/>
      <c r="H57" s="250" t="s">
        <v>124</v>
      </c>
      <c r="I57" s="263" t="s">
        <v>110</v>
      </c>
      <c r="J57" s="264"/>
      <c r="K57" s="264"/>
      <c r="L57" s="265"/>
      <c r="M57" s="253" t="s">
        <v>136</v>
      </c>
      <c r="N57" s="254"/>
      <c r="O57" s="255"/>
      <c r="P57" s="124" t="s">
        <v>18</v>
      </c>
      <c r="Q57" s="131"/>
      <c r="R57" s="131"/>
      <c r="S57" s="132"/>
      <c r="T57" s="137"/>
      <c r="U57" s="128" t="s">
        <v>214</v>
      </c>
      <c r="V57" s="129"/>
      <c r="W57" s="129" t="s">
        <v>214</v>
      </c>
      <c r="X57" s="129"/>
      <c r="Y57" s="129"/>
      <c r="Z57" s="129" t="s">
        <v>159</v>
      </c>
      <c r="AA57" s="130" t="s">
        <v>159</v>
      </c>
      <c r="AB57" s="128" t="s">
        <v>214</v>
      </c>
      <c r="AC57" s="129"/>
      <c r="AD57" s="129" t="s">
        <v>214</v>
      </c>
      <c r="AE57" s="129"/>
      <c r="AF57" s="129"/>
      <c r="AG57" s="129" t="s">
        <v>159</v>
      </c>
      <c r="AH57" s="130" t="s">
        <v>159</v>
      </c>
      <c r="AI57" s="128" t="s">
        <v>214</v>
      </c>
      <c r="AJ57" s="129"/>
      <c r="AK57" s="129" t="s">
        <v>214</v>
      </c>
      <c r="AL57" s="129"/>
      <c r="AM57" s="129"/>
      <c r="AN57" s="129" t="s">
        <v>159</v>
      </c>
      <c r="AO57" s="130" t="s">
        <v>159</v>
      </c>
      <c r="AP57" s="128" t="s">
        <v>214</v>
      </c>
      <c r="AQ57" s="129"/>
      <c r="AR57" s="129" t="s">
        <v>214</v>
      </c>
      <c r="AS57" s="129"/>
      <c r="AT57" s="129"/>
      <c r="AU57" s="129" t="s">
        <v>214</v>
      </c>
      <c r="AV57" s="130" t="s">
        <v>159</v>
      </c>
      <c r="AW57" s="128"/>
      <c r="AX57" s="129"/>
      <c r="AY57" s="129"/>
      <c r="AZ57" s="262"/>
      <c r="BA57" s="249"/>
      <c r="BB57" s="248"/>
      <c r="BC57" s="249"/>
      <c r="BD57" s="294"/>
      <c r="BE57" s="295"/>
      <c r="BF57" s="295"/>
      <c r="BG57" s="295"/>
      <c r="BH57" s="296"/>
    </row>
    <row r="58" spans="2:60" ht="20.25" customHeight="1" x14ac:dyDescent="0.4">
      <c r="B58" s="101">
        <f>B55+1</f>
        <v>13</v>
      </c>
      <c r="C58" s="285"/>
      <c r="D58" s="286"/>
      <c r="E58" s="287"/>
      <c r="F58" s="102" t="str">
        <f>C57</f>
        <v>介護従業者</v>
      </c>
      <c r="G58" s="102"/>
      <c r="H58" s="251"/>
      <c r="I58" s="266"/>
      <c r="J58" s="267"/>
      <c r="K58" s="267"/>
      <c r="L58" s="268"/>
      <c r="M58" s="256"/>
      <c r="N58" s="257"/>
      <c r="O58" s="258"/>
      <c r="P58" s="104" t="s">
        <v>73</v>
      </c>
      <c r="Q58" s="105"/>
      <c r="R58" s="105"/>
      <c r="S58" s="106"/>
      <c r="T58" s="107"/>
      <c r="U58" s="108">
        <f>IF(U57="","",VLOOKUP(U57,'【記載例】シフト記号表（勤務時間帯）'!$D$6:$X$47,21,FALSE))</f>
        <v>6</v>
      </c>
      <c r="V58" s="109" t="str">
        <f>IF(V57="","",VLOOKUP(V57,'【記載例】シフト記号表（勤務時間帯）'!$D$6:$X$47,21,FALSE))</f>
        <v/>
      </c>
      <c r="W58" s="109">
        <f>IF(W57="","",VLOOKUP(W57,'【記載例】シフト記号表（勤務時間帯）'!$D$6:$X$47,21,FALSE))</f>
        <v>6</v>
      </c>
      <c r="X58" s="109" t="str">
        <f>IF(X57="","",VLOOKUP(X57,'【記載例】シフト記号表（勤務時間帯）'!$D$6:$X$47,21,FALSE))</f>
        <v/>
      </c>
      <c r="Y58" s="109" t="str">
        <f>IF(Y57="","",VLOOKUP(Y57,'【記載例】シフト記号表（勤務時間帯）'!$D$6:$X$47,21,FALSE))</f>
        <v/>
      </c>
      <c r="Z58" s="109">
        <f>IF(Z57="","",VLOOKUP(Z57,'【記載例】シフト記号表（勤務時間帯）'!$D$6:$X$47,21,FALSE))</f>
        <v>6</v>
      </c>
      <c r="AA58" s="110">
        <f>IF(AA57="","",VLOOKUP(AA57,'【記載例】シフト記号表（勤務時間帯）'!$D$6:$X$47,21,FALSE))</f>
        <v>6</v>
      </c>
      <c r="AB58" s="108">
        <f>IF(AB57="","",VLOOKUP(AB57,'【記載例】シフト記号表（勤務時間帯）'!$D$6:$X$47,21,FALSE))</f>
        <v>6</v>
      </c>
      <c r="AC58" s="109" t="str">
        <f>IF(AC57="","",VLOOKUP(AC57,'【記載例】シフト記号表（勤務時間帯）'!$D$6:$X$47,21,FALSE))</f>
        <v/>
      </c>
      <c r="AD58" s="109">
        <f>IF(AD57="","",VLOOKUP(AD57,'【記載例】シフト記号表（勤務時間帯）'!$D$6:$X$47,21,FALSE))</f>
        <v>6</v>
      </c>
      <c r="AE58" s="109" t="str">
        <f>IF(AE57="","",VLOOKUP(AE57,'【記載例】シフト記号表（勤務時間帯）'!$D$6:$X$47,21,FALSE))</f>
        <v/>
      </c>
      <c r="AF58" s="109" t="str">
        <f>IF(AF57="","",VLOOKUP(AF57,'【記載例】シフト記号表（勤務時間帯）'!$D$6:$X$47,21,FALSE))</f>
        <v/>
      </c>
      <c r="AG58" s="109">
        <f>IF(AG57="","",VLOOKUP(AG57,'【記載例】シフト記号表（勤務時間帯）'!$D$6:$X$47,21,FALSE))</f>
        <v>6</v>
      </c>
      <c r="AH58" s="110">
        <f>IF(AH57="","",VLOOKUP(AH57,'【記載例】シフト記号表（勤務時間帯）'!$D$6:$X$47,21,FALSE))</f>
        <v>6</v>
      </c>
      <c r="AI58" s="108">
        <f>IF(AI57="","",VLOOKUP(AI57,'【記載例】シフト記号表（勤務時間帯）'!$D$6:$X$47,21,FALSE))</f>
        <v>6</v>
      </c>
      <c r="AJ58" s="109" t="str">
        <f>IF(AJ57="","",VLOOKUP(AJ57,'【記載例】シフト記号表（勤務時間帯）'!$D$6:$X$47,21,FALSE))</f>
        <v/>
      </c>
      <c r="AK58" s="109">
        <f>IF(AK57="","",VLOOKUP(AK57,'【記載例】シフト記号表（勤務時間帯）'!$D$6:$X$47,21,FALSE))</f>
        <v>6</v>
      </c>
      <c r="AL58" s="109" t="str">
        <f>IF(AL57="","",VLOOKUP(AL57,'【記載例】シフト記号表（勤務時間帯）'!$D$6:$X$47,21,FALSE))</f>
        <v/>
      </c>
      <c r="AM58" s="109" t="str">
        <f>IF(AM57="","",VLOOKUP(AM57,'【記載例】シフト記号表（勤務時間帯）'!$D$6:$X$47,21,FALSE))</f>
        <v/>
      </c>
      <c r="AN58" s="109">
        <f>IF(AN57="","",VLOOKUP(AN57,'【記載例】シフト記号表（勤務時間帯）'!$D$6:$X$47,21,FALSE))</f>
        <v>6</v>
      </c>
      <c r="AO58" s="110">
        <f>IF(AO57="","",VLOOKUP(AO57,'【記載例】シフト記号表（勤務時間帯）'!$D$6:$X$47,21,FALSE))</f>
        <v>6</v>
      </c>
      <c r="AP58" s="108">
        <f>IF(AP57="","",VLOOKUP(AP57,'【記載例】シフト記号表（勤務時間帯）'!$D$6:$X$47,21,FALSE))</f>
        <v>6</v>
      </c>
      <c r="AQ58" s="109" t="str">
        <f>IF(AQ57="","",VLOOKUP(AQ57,'【記載例】シフト記号表（勤務時間帯）'!$D$6:$X$47,21,FALSE))</f>
        <v/>
      </c>
      <c r="AR58" s="109">
        <f>IF(AR57="","",VLOOKUP(AR57,'【記載例】シフト記号表（勤務時間帯）'!$D$6:$X$47,21,FALSE))</f>
        <v>6</v>
      </c>
      <c r="AS58" s="109" t="str">
        <f>IF(AS57="","",VLOOKUP(AS57,'【記載例】シフト記号表（勤務時間帯）'!$D$6:$X$47,21,FALSE))</f>
        <v/>
      </c>
      <c r="AT58" s="109" t="str">
        <f>IF(AT57="","",VLOOKUP(AT57,'【記載例】シフト記号表（勤務時間帯）'!$D$6:$X$47,21,FALSE))</f>
        <v/>
      </c>
      <c r="AU58" s="109">
        <f>IF(AU57="","",VLOOKUP(AU57,'【記載例】シフト記号表（勤務時間帯）'!$D$6:$X$47,21,FALSE))</f>
        <v>6</v>
      </c>
      <c r="AV58" s="110">
        <f>IF(AV57="","",VLOOKUP(AV57,'【記載例】シフト記号表（勤務時間帯）'!$D$6:$X$47,21,FALSE))</f>
        <v>6</v>
      </c>
      <c r="AW58" s="108" t="str">
        <f>IF(AW57="","",VLOOKUP(AW57,'【記載例】シフト記号表（勤務時間帯）'!$D$6:$X$47,21,FALSE))</f>
        <v/>
      </c>
      <c r="AX58" s="109" t="str">
        <f>IF(AX57="","",VLOOKUP(AX57,'【記載例】シフト記号表（勤務時間帯）'!$D$6:$X$47,21,FALSE))</f>
        <v/>
      </c>
      <c r="AY58" s="109" t="str">
        <f>IF(AY57="","",VLOOKUP(AY57,'【記載例】シフト記号表（勤務時間帯）'!$D$6:$X$47,21,FALSE))</f>
        <v/>
      </c>
      <c r="AZ58" s="303">
        <f>IF($BC$3="４週",SUM(U58:AV58),IF($BC$3="暦月",SUM(U58:AY58),""))</f>
        <v>96</v>
      </c>
      <c r="BA58" s="304"/>
      <c r="BB58" s="305">
        <f>IF($BC$3="４週",AZ58/4,IF($BC$3="暦月",(AZ58/($BC$8/7)),""))</f>
        <v>24</v>
      </c>
      <c r="BC58" s="304"/>
      <c r="BD58" s="297"/>
      <c r="BE58" s="298"/>
      <c r="BF58" s="298"/>
      <c r="BG58" s="298"/>
      <c r="BH58" s="299"/>
    </row>
    <row r="59" spans="2:60" ht="20.25" customHeight="1" x14ac:dyDescent="0.4">
      <c r="B59" s="111"/>
      <c r="C59" s="288"/>
      <c r="D59" s="289"/>
      <c r="E59" s="290"/>
      <c r="F59" s="112"/>
      <c r="G59" s="112" t="str">
        <f>C57</f>
        <v>介護従業者</v>
      </c>
      <c r="H59" s="252"/>
      <c r="I59" s="269"/>
      <c r="J59" s="270"/>
      <c r="K59" s="270"/>
      <c r="L59" s="271"/>
      <c r="M59" s="259"/>
      <c r="N59" s="260"/>
      <c r="O59" s="261"/>
      <c r="P59" s="138" t="s">
        <v>74</v>
      </c>
      <c r="Q59" s="139"/>
      <c r="R59" s="139"/>
      <c r="S59" s="140"/>
      <c r="T59" s="141"/>
      <c r="U59" s="118" t="str">
        <f>IF(U57="","",VLOOKUP(U57,'【記載例】シフト記号表（勤務時間帯）'!$D$6:$Z$47,23,FALSE))</f>
        <v>-</v>
      </c>
      <c r="V59" s="119" t="str">
        <f>IF(V57="","",VLOOKUP(V57,'【記載例】シフト記号表（勤務時間帯）'!$D$6:$Z$47,23,FALSE))</f>
        <v/>
      </c>
      <c r="W59" s="119" t="str">
        <f>IF(W57="","",VLOOKUP(W57,'【記載例】シフト記号表（勤務時間帯）'!$D$6:$Z$47,23,FALSE))</f>
        <v>-</v>
      </c>
      <c r="X59" s="119" t="str">
        <f>IF(X57="","",VLOOKUP(X57,'【記載例】シフト記号表（勤務時間帯）'!$D$6:$Z$47,23,FALSE))</f>
        <v/>
      </c>
      <c r="Y59" s="119" t="str">
        <f>IF(Y57="","",VLOOKUP(Y57,'【記載例】シフト記号表（勤務時間帯）'!$D$6:$Z$47,23,FALSE))</f>
        <v/>
      </c>
      <c r="Z59" s="119" t="str">
        <f>IF(Z57="","",VLOOKUP(Z57,'【記載例】シフト記号表（勤務時間帯）'!$D$6:$Z$47,23,FALSE))</f>
        <v>-</v>
      </c>
      <c r="AA59" s="120" t="str">
        <f>IF(AA57="","",VLOOKUP(AA57,'【記載例】シフト記号表（勤務時間帯）'!$D$6:$Z$47,23,FALSE))</f>
        <v>-</v>
      </c>
      <c r="AB59" s="118" t="str">
        <f>IF(AB57="","",VLOOKUP(AB57,'【記載例】シフト記号表（勤務時間帯）'!$D$6:$Z$47,23,FALSE))</f>
        <v>-</v>
      </c>
      <c r="AC59" s="119" t="str">
        <f>IF(AC57="","",VLOOKUP(AC57,'【記載例】シフト記号表（勤務時間帯）'!$D$6:$Z$47,23,FALSE))</f>
        <v/>
      </c>
      <c r="AD59" s="119" t="str">
        <f>IF(AD57="","",VLOOKUP(AD57,'【記載例】シフト記号表（勤務時間帯）'!$D$6:$Z$47,23,FALSE))</f>
        <v>-</v>
      </c>
      <c r="AE59" s="119" t="str">
        <f>IF(AE57="","",VLOOKUP(AE57,'【記載例】シフト記号表（勤務時間帯）'!$D$6:$Z$47,23,FALSE))</f>
        <v/>
      </c>
      <c r="AF59" s="119" t="str">
        <f>IF(AF57="","",VLOOKUP(AF57,'【記載例】シフト記号表（勤務時間帯）'!$D$6:$Z$47,23,FALSE))</f>
        <v/>
      </c>
      <c r="AG59" s="119" t="str">
        <f>IF(AG57="","",VLOOKUP(AG57,'【記載例】シフト記号表（勤務時間帯）'!$D$6:$Z$47,23,FALSE))</f>
        <v>-</v>
      </c>
      <c r="AH59" s="120" t="str">
        <f>IF(AH57="","",VLOOKUP(AH57,'【記載例】シフト記号表（勤務時間帯）'!$D$6:$Z$47,23,FALSE))</f>
        <v>-</v>
      </c>
      <c r="AI59" s="118" t="str">
        <f>IF(AI57="","",VLOOKUP(AI57,'【記載例】シフト記号表（勤務時間帯）'!$D$6:$Z$47,23,FALSE))</f>
        <v>-</v>
      </c>
      <c r="AJ59" s="119" t="str">
        <f>IF(AJ57="","",VLOOKUP(AJ57,'【記載例】シフト記号表（勤務時間帯）'!$D$6:$Z$47,23,FALSE))</f>
        <v/>
      </c>
      <c r="AK59" s="119" t="str">
        <f>IF(AK57="","",VLOOKUP(AK57,'【記載例】シフト記号表（勤務時間帯）'!$D$6:$Z$47,23,FALSE))</f>
        <v>-</v>
      </c>
      <c r="AL59" s="119" t="str">
        <f>IF(AL57="","",VLOOKUP(AL57,'【記載例】シフト記号表（勤務時間帯）'!$D$6:$Z$47,23,FALSE))</f>
        <v/>
      </c>
      <c r="AM59" s="119" t="str">
        <f>IF(AM57="","",VLOOKUP(AM57,'【記載例】シフト記号表（勤務時間帯）'!$D$6:$Z$47,23,FALSE))</f>
        <v/>
      </c>
      <c r="AN59" s="119" t="str">
        <f>IF(AN57="","",VLOOKUP(AN57,'【記載例】シフト記号表（勤務時間帯）'!$D$6:$Z$47,23,FALSE))</f>
        <v>-</v>
      </c>
      <c r="AO59" s="120" t="str">
        <f>IF(AO57="","",VLOOKUP(AO57,'【記載例】シフト記号表（勤務時間帯）'!$D$6:$Z$47,23,FALSE))</f>
        <v>-</v>
      </c>
      <c r="AP59" s="118" t="str">
        <f>IF(AP57="","",VLOOKUP(AP57,'【記載例】シフト記号表（勤務時間帯）'!$D$6:$Z$47,23,FALSE))</f>
        <v>-</v>
      </c>
      <c r="AQ59" s="119" t="str">
        <f>IF(AQ57="","",VLOOKUP(AQ57,'【記載例】シフト記号表（勤務時間帯）'!$D$6:$Z$47,23,FALSE))</f>
        <v/>
      </c>
      <c r="AR59" s="119" t="str">
        <f>IF(AR57="","",VLOOKUP(AR57,'【記載例】シフト記号表（勤務時間帯）'!$D$6:$Z$47,23,FALSE))</f>
        <v>-</v>
      </c>
      <c r="AS59" s="119" t="str">
        <f>IF(AS57="","",VLOOKUP(AS57,'【記載例】シフト記号表（勤務時間帯）'!$D$6:$Z$47,23,FALSE))</f>
        <v/>
      </c>
      <c r="AT59" s="119" t="str">
        <f>IF(AT57="","",VLOOKUP(AT57,'【記載例】シフト記号表（勤務時間帯）'!$D$6:$Z$47,23,FALSE))</f>
        <v/>
      </c>
      <c r="AU59" s="119" t="str">
        <f>IF(AU57="","",VLOOKUP(AU57,'【記載例】シフト記号表（勤務時間帯）'!$D$6:$Z$47,23,FALSE))</f>
        <v>-</v>
      </c>
      <c r="AV59" s="120" t="str">
        <f>IF(AV57="","",VLOOKUP(AV57,'【記載例】シフト記号表（勤務時間帯）'!$D$6:$Z$47,23,FALSE))</f>
        <v>-</v>
      </c>
      <c r="AW59" s="118" t="str">
        <f>IF(AW57="","",VLOOKUP(AW57,'【記載例】シフト記号表（勤務時間帯）'!$D$6:$Z$47,23,FALSE))</f>
        <v/>
      </c>
      <c r="AX59" s="119" t="str">
        <f>IF(AX57="","",VLOOKUP(AX57,'【記載例】シフト記号表（勤務時間帯）'!$D$6:$Z$47,23,FALSE))</f>
        <v/>
      </c>
      <c r="AY59" s="119" t="str">
        <f>IF(AY57="","",VLOOKUP(AY57,'【記載例】シフト記号表（勤務時間帯）'!$D$6:$Z$47,23,FALSE))</f>
        <v/>
      </c>
      <c r="AZ59" s="306">
        <f>IF($BC$3="４週",SUM(U59:AV59),IF($BC$3="暦月",SUM(U59:AY59),""))</f>
        <v>0</v>
      </c>
      <c r="BA59" s="307"/>
      <c r="BB59" s="308">
        <f>IF($BC$3="４週",AZ59/4,IF($BC$3="暦月",(AZ59/($BC$8/7)),""))</f>
        <v>0</v>
      </c>
      <c r="BC59" s="307"/>
      <c r="BD59" s="300"/>
      <c r="BE59" s="301"/>
      <c r="BF59" s="301"/>
      <c r="BG59" s="301"/>
      <c r="BH59" s="302"/>
    </row>
    <row r="60" spans="2:60" ht="20.25" customHeight="1" x14ac:dyDescent="0.4">
      <c r="B60" s="121"/>
      <c r="C60" s="282" t="s">
        <v>88</v>
      </c>
      <c r="D60" s="283"/>
      <c r="E60" s="284"/>
      <c r="F60" s="102"/>
      <c r="G60" s="102"/>
      <c r="H60" s="250" t="s">
        <v>124</v>
      </c>
      <c r="I60" s="263" t="s">
        <v>110</v>
      </c>
      <c r="J60" s="264"/>
      <c r="K60" s="264"/>
      <c r="L60" s="265"/>
      <c r="M60" s="253" t="s">
        <v>137</v>
      </c>
      <c r="N60" s="254"/>
      <c r="O60" s="255"/>
      <c r="P60" s="124" t="s">
        <v>18</v>
      </c>
      <c r="Q60" s="131"/>
      <c r="R60" s="131"/>
      <c r="S60" s="132"/>
      <c r="T60" s="137"/>
      <c r="U60" s="128" t="s">
        <v>162</v>
      </c>
      <c r="V60" s="129" t="s">
        <v>162</v>
      </c>
      <c r="W60" s="129" t="s">
        <v>215</v>
      </c>
      <c r="X60" s="129"/>
      <c r="Y60" s="129"/>
      <c r="Z60" s="129"/>
      <c r="AA60" s="130" t="s">
        <v>162</v>
      </c>
      <c r="AB60" s="128" t="s">
        <v>215</v>
      </c>
      <c r="AC60" s="129" t="s">
        <v>162</v>
      </c>
      <c r="AD60" s="129" t="s">
        <v>162</v>
      </c>
      <c r="AE60" s="129"/>
      <c r="AF60" s="129"/>
      <c r="AG60" s="129"/>
      <c r="AH60" s="130" t="s">
        <v>215</v>
      </c>
      <c r="AI60" s="128" t="s">
        <v>162</v>
      </c>
      <c r="AJ60" s="129" t="s">
        <v>162</v>
      </c>
      <c r="AK60" s="129" t="s">
        <v>162</v>
      </c>
      <c r="AL60" s="129"/>
      <c r="AM60" s="129"/>
      <c r="AN60" s="129"/>
      <c r="AO60" s="130" t="s">
        <v>162</v>
      </c>
      <c r="AP60" s="128" t="s">
        <v>215</v>
      </c>
      <c r="AQ60" s="129" t="s">
        <v>162</v>
      </c>
      <c r="AR60" s="129" t="s">
        <v>162</v>
      </c>
      <c r="AS60" s="129"/>
      <c r="AT60" s="129"/>
      <c r="AU60" s="129"/>
      <c r="AV60" s="130" t="s">
        <v>162</v>
      </c>
      <c r="AW60" s="128"/>
      <c r="AX60" s="129"/>
      <c r="AY60" s="129"/>
      <c r="AZ60" s="262"/>
      <c r="BA60" s="249"/>
      <c r="BB60" s="248"/>
      <c r="BC60" s="249"/>
      <c r="BD60" s="294"/>
      <c r="BE60" s="295"/>
      <c r="BF60" s="295"/>
      <c r="BG60" s="295"/>
      <c r="BH60" s="296"/>
    </row>
    <row r="61" spans="2:60" ht="20.25" customHeight="1" x14ac:dyDescent="0.4">
      <c r="B61" s="101">
        <f>B58+1</f>
        <v>14</v>
      </c>
      <c r="C61" s="285"/>
      <c r="D61" s="286"/>
      <c r="E61" s="287"/>
      <c r="F61" s="102" t="str">
        <f>C60</f>
        <v>介護従業者</v>
      </c>
      <c r="G61" s="102"/>
      <c r="H61" s="251"/>
      <c r="I61" s="266"/>
      <c r="J61" s="267"/>
      <c r="K61" s="267"/>
      <c r="L61" s="268"/>
      <c r="M61" s="256"/>
      <c r="N61" s="257"/>
      <c r="O61" s="258"/>
      <c r="P61" s="104" t="s">
        <v>73</v>
      </c>
      <c r="Q61" s="105"/>
      <c r="R61" s="105"/>
      <c r="S61" s="106"/>
      <c r="T61" s="107"/>
      <c r="U61" s="108">
        <f>IF(U60="","",VLOOKUP(U60,'【記載例】シフト記号表（勤務時間帯）'!$D$6:$X$47,21,FALSE))</f>
        <v>4.0000000000000018</v>
      </c>
      <c r="V61" s="109">
        <f>IF(V60="","",VLOOKUP(V60,'【記載例】シフト記号表（勤務時間帯）'!$D$6:$X$47,21,FALSE))</f>
        <v>4.0000000000000018</v>
      </c>
      <c r="W61" s="109">
        <f>IF(W60="","",VLOOKUP(W60,'【記載例】シフト記号表（勤務時間帯）'!$D$6:$X$47,21,FALSE))</f>
        <v>4.0000000000000018</v>
      </c>
      <c r="X61" s="109" t="str">
        <f>IF(X60="","",VLOOKUP(X60,'【記載例】シフト記号表（勤務時間帯）'!$D$6:$X$47,21,FALSE))</f>
        <v/>
      </c>
      <c r="Y61" s="109" t="str">
        <f>IF(Y60="","",VLOOKUP(Y60,'【記載例】シフト記号表（勤務時間帯）'!$D$6:$X$47,21,FALSE))</f>
        <v/>
      </c>
      <c r="Z61" s="109" t="str">
        <f>IF(Z60="","",VLOOKUP(Z60,'【記載例】シフト記号表（勤務時間帯）'!$D$6:$X$47,21,FALSE))</f>
        <v/>
      </c>
      <c r="AA61" s="110">
        <f>IF(AA60="","",VLOOKUP(AA60,'【記載例】シフト記号表（勤務時間帯）'!$D$6:$X$47,21,FALSE))</f>
        <v>4.0000000000000018</v>
      </c>
      <c r="AB61" s="108">
        <f>IF(AB60="","",VLOOKUP(AB60,'【記載例】シフト記号表（勤務時間帯）'!$D$6:$X$47,21,FALSE))</f>
        <v>4.0000000000000018</v>
      </c>
      <c r="AC61" s="109">
        <f>IF(AC60="","",VLOOKUP(AC60,'【記載例】シフト記号表（勤務時間帯）'!$D$6:$X$47,21,FALSE))</f>
        <v>4.0000000000000018</v>
      </c>
      <c r="AD61" s="109">
        <f>IF(AD60="","",VLOOKUP(AD60,'【記載例】シフト記号表（勤務時間帯）'!$D$6:$X$47,21,FALSE))</f>
        <v>4.0000000000000018</v>
      </c>
      <c r="AE61" s="109" t="str">
        <f>IF(AE60="","",VLOOKUP(AE60,'【記載例】シフト記号表（勤務時間帯）'!$D$6:$X$47,21,FALSE))</f>
        <v/>
      </c>
      <c r="AF61" s="109" t="str">
        <f>IF(AF60="","",VLOOKUP(AF60,'【記載例】シフト記号表（勤務時間帯）'!$D$6:$X$47,21,FALSE))</f>
        <v/>
      </c>
      <c r="AG61" s="109" t="str">
        <f>IF(AG60="","",VLOOKUP(AG60,'【記載例】シフト記号表（勤務時間帯）'!$D$6:$X$47,21,FALSE))</f>
        <v/>
      </c>
      <c r="AH61" s="110">
        <f>IF(AH60="","",VLOOKUP(AH60,'【記載例】シフト記号表（勤務時間帯）'!$D$6:$X$47,21,FALSE))</f>
        <v>4.0000000000000018</v>
      </c>
      <c r="AI61" s="108">
        <f>IF(AI60="","",VLOOKUP(AI60,'【記載例】シフト記号表（勤務時間帯）'!$D$6:$X$47,21,FALSE))</f>
        <v>4.0000000000000018</v>
      </c>
      <c r="AJ61" s="109">
        <f>IF(AJ60="","",VLOOKUP(AJ60,'【記載例】シフト記号表（勤務時間帯）'!$D$6:$X$47,21,FALSE))</f>
        <v>4.0000000000000018</v>
      </c>
      <c r="AK61" s="109">
        <f>IF(AK60="","",VLOOKUP(AK60,'【記載例】シフト記号表（勤務時間帯）'!$D$6:$X$47,21,FALSE))</f>
        <v>4.0000000000000018</v>
      </c>
      <c r="AL61" s="109" t="str">
        <f>IF(AL60="","",VLOOKUP(AL60,'【記載例】シフト記号表（勤務時間帯）'!$D$6:$X$47,21,FALSE))</f>
        <v/>
      </c>
      <c r="AM61" s="109" t="str">
        <f>IF(AM60="","",VLOOKUP(AM60,'【記載例】シフト記号表（勤務時間帯）'!$D$6:$X$47,21,FALSE))</f>
        <v/>
      </c>
      <c r="AN61" s="109" t="str">
        <f>IF(AN60="","",VLOOKUP(AN60,'【記載例】シフト記号表（勤務時間帯）'!$D$6:$X$47,21,FALSE))</f>
        <v/>
      </c>
      <c r="AO61" s="110">
        <f>IF(AO60="","",VLOOKUP(AO60,'【記載例】シフト記号表（勤務時間帯）'!$D$6:$X$47,21,FALSE))</f>
        <v>4.0000000000000018</v>
      </c>
      <c r="AP61" s="108">
        <f>IF(AP60="","",VLOOKUP(AP60,'【記載例】シフト記号表（勤務時間帯）'!$D$6:$X$47,21,FALSE))</f>
        <v>4.0000000000000018</v>
      </c>
      <c r="AQ61" s="109">
        <f>IF(AQ60="","",VLOOKUP(AQ60,'【記載例】シフト記号表（勤務時間帯）'!$D$6:$X$47,21,FALSE))</f>
        <v>4.0000000000000018</v>
      </c>
      <c r="AR61" s="109">
        <f>IF(AR60="","",VLOOKUP(AR60,'【記載例】シフト記号表（勤務時間帯）'!$D$6:$X$47,21,FALSE))</f>
        <v>4.0000000000000018</v>
      </c>
      <c r="AS61" s="109" t="str">
        <f>IF(AS60="","",VLOOKUP(AS60,'【記載例】シフト記号表（勤務時間帯）'!$D$6:$X$47,21,FALSE))</f>
        <v/>
      </c>
      <c r="AT61" s="109" t="str">
        <f>IF(AT60="","",VLOOKUP(AT60,'【記載例】シフト記号表（勤務時間帯）'!$D$6:$X$47,21,FALSE))</f>
        <v/>
      </c>
      <c r="AU61" s="109" t="str">
        <f>IF(AU60="","",VLOOKUP(AU60,'【記載例】シフト記号表（勤務時間帯）'!$D$6:$X$47,21,FALSE))</f>
        <v/>
      </c>
      <c r="AV61" s="110">
        <f>IF(AV60="","",VLOOKUP(AV60,'【記載例】シフト記号表（勤務時間帯）'!$D$6:$X$47,21,FALSE))</f>
        <v>4.0000000000000018</v>
      </c>
      <c r="AW61" s="108" t="str">
        <f>IF(AW60="","",VLOOKUP(AW60,'【記載例】シフト記号表（勤務時間帯）'!$D$6:$X$47,21,FALSE))</f>
        <v/>
      </c>
      <c r="AX61" s="109" t="str">
        <f>IF(AX60="","",VLOOKUP(AX60,'【記載例】シフト記号表（勤務時間帯）'!$D$6:$X$47,21,FALSE))</f>
        <v/>
      </c>
      <c r="AY61" s="109" t="str">
        <f>IF(AY60="","",VLOOKUP(AY60,'【記載例】シフト記号表（勤務時間帯）'!$D$6:$X$47,21,FALSE))</f>
        <v/>
      </c>
      <c r="AZ61" s="303">
        <f>IF($BC$3="４週",SUM(U61:AV61),IF($BC$3="暦月",SUM(U61:AY61),""))</f>
        <v>64.000000000000014</v>
      </c>
      <c r="BA61" s="304"/>
      <c r="BB61" s="305">
        <f>IF($BC$3="４週",AZ61/4,IF($BC$3="暦月",(AZ61/($BC$8/7)),""))</f>
        <v>16.000000000000004</v>
      </c>
      <c r="BC61" s="304"/>
      <c r="BD61" s="297"/>
      <c r="BE61" s="298"/>
      <c r="BF61" s="298"/>
      <c r="BG61" s="298"/>
      <c r="BH61" s="299"/>
    </row>
    <row r="62" spans="2:60" ht="20.25" customHeight="1" x14ac:dyDescent="0.4">
      <c r="B62" s="111"/>
      <c r="C62" s="288"/>
      <c r="D62" s="289"/>
      <c r="E62" s="290"/>
      <c r="F62" s="112"/>
      <c r="G62" s="112" t="str">
        <f>C60</f>
        <v>介護従業者</v>
      </c>
      <c r="H62" s="252"/>
      <c r="I62" s="269"/>
      <c r="J62" s="270"/>
      <c r="K62" s="270"/>
      <c r="L62" s="271"/>
      <c r="M62" s="259"/>
      <c r="N62" s="260"/>
      <c r="O62" s="261"/>
      <c r="P62" s="138" t="s">
        <v>74</v>
      </c>
      <c r="Q62" s="139"/>
      <c r="R62" s="139"/>
      <c r="S62" s="140"/>
      <c r="T62" s="141"/>
      <c r="U62" s="118" t="str">
        <f>IF(U60="","",VLOOKUP(U60,'【記載例】シフト記号表（勤務時間帯）'!$D$6:$Z$47,23,FALSE))</f>
        <v>-</v>
      </c>
      <c r="V62" s="119" t="str">
        <f>IF(V60="","",VLOOKUP(V60,'【記載例】シフト記号表（勤務時間帯）'!$D$6:$Z$47,23,FALSE))</f>
        <v>-</v>
      </c>
      <c r="W62" s="119" t="str">
        <f>IF(W60="","",VLOOKUP(W60,'【記載例】シフト記号表（勤務時間帯）'!$D$6:$Z$47,23,FALSE))</f>
        <v>-</v>
      </c>
      <c r="X62" s="119" t="str">
        <f>IF(X60="","",VLOOKUP(X60,'【記載例】シフト記号表（勤務時間帯）'!$D$6:$Z$47,23,FALSE))</f>
        <v/>
      </c>
      <c r="Y62" s="119" t="str">
        <f>IF(Y60="","",VLOOKUP(Y60,'【記載例】シフト記号表（勤務時間帯）'!$D$6:$Z$47,23,FALSE))</f>
        <v/>
      </c>
      <c r="Z62" s="119" t="str">
        <f>IF(Z60="","",VLOOKUP(Z60,'【記載例】シフト記号表（勤務時間帯）'!$D$6:$Z$47,23,FALSE))</f>
        <v/>
      </c>
      <c r="AA62" s="120" t="str">
        <f>IF(AA60="","",VLOOKUP(AA60,'【記載例】シフト記号表（勤務時間帯）'!$D$6:$Z$47,23,FALSE))</f>
        <v>-</v>
      </c>
      <c r="AB62" s="118" t="str">
        <f>IF(AB60="","",VLOOKUP(AB60,'【記載例】シフト記号表（勤務時間帯）'!$D$6:$Z$47,23,FALSE))</f>
        <v>-</v>
      </c>
      <c r="AC62" s="119" t="str">
        <f>IF(AC60="","",VLOOKUP(AC60,'【記載例】シフト記号表（勤務時間帯）'!$D$6:$Z$47,23,FALSE))</f>
        <v>-</v>
      </c>
      <c r="AD62" s="119" t="str">
        <f>IF(AD60="","",VLOOKUP(AD60,'【記載例】シフト記号表（勤務時間帯）'!$D$6:$Z$47,23,FALSE))</f>
        <v>-</v>
      </c>
      <c r="AE62" s="119" t="str">
        <f>IF(AE60="","",VLOOKUP(AE60,'【記載例】シフト記号表（勤務時間帯）'!$D$6:$Z$47,23,FALSE))</f>
        <v/>
      </c>
      <c r="AF62" s="119" t="str">
        <f>IF(AF60="","",VLOOKUP(AF60,'【記載例】シフト記号表（勤務時間帯）'!$D$6:$Z$47,23,FALSE))</f>
        <v/>
      </c>
      <c r="AG62" s="119" t="str">
        <f>IF(AG60="","",VLOOKUP(AG60,'【記載例】シフト記号表（勤務時間帯）'!$D$6:$Z$47,23,FALSE))</f>
        <v/>
      </c>
      <c r="AH62" s="120" t="str">
        <f>IF(AH60="","",VLOOKUP(AH60,'【記載例】シフト記号表（勤務時間帯）'!$D$6:$Z$47,23,FALSE))</f>
        <v>-</v>
      </c>
      <c r="AI62" s="118" t="str">
        <f>IF(AI60="","",VLOOKUP(AI60,'【記載例】シフト記号表（勤務時間帯）'!$D$6:$Z$47,23,FALSE))</f>
        <v>-</v>
      </c>
      <c r="AJ62" s="119" t="str">
        <f>IF(AJ60="","",VLOOKUP(AJ60,'【記載例】シフト記号表（勤務時間帯）'!$D$6:$Z$47,23,FALSE))</f>
        <v>-</v>
      </c>
      <c r="AK62" s="119" t="str">
        <f>IF(AK60="","",VLOOKUP(AK60,'【記載例】シフト記号表（勤務時間帯）'!$D$6:$Z$47,23,FALSE))</f>
        <v>-</v>
      </c>
      <c r="AL62" s="119" t="str">
        <f>IF(AL60="","",VLOOKUP(AL60,'【記載例】シフト記号表（勤務時間帯）'!$D$6:$Z$47,23,FALSE))</f>
        <v/>
      </c>
      <c r="AM62" s="119" t="str">
        <f>IF(AM60="","",VLOOKUP(AM60,'【記載例】シフト記号表（勤務時間帯）'!$D$6:$Z$47,23,FALSE))</f>
        <v/>
      </c>
      <c r="AN62" s="119" t="str">
        <f>IF(AN60="","",VLOOKUP(AN60,'【記載例】シフト記号表（勤務時間帯）'!$D$6:$Z$47,23,FALSE))</f>
        <v/>
      </c>
      <c r="AO62" s="120" t="str">
        <f>IF(AO60="","",VLOOKUP(AO60,'【記載例】シフト記号表（勤務時間帯）'!$D$6:$Z$47,23,FALSE))</f>
        <v>-</v>
      </c>
      <c r="AP62" s="118" t="str">
        <f>IF(AP60="","",VLOOKUP(AP60,'【記載例】シフト記号表（勤務時間帯）'!$D$6:$Z$47,23,FALSE))</f>
        <v>-</v>
      </c>
      <c r="AQ62" s="119" t="str">
        <f>IF(AQ60="","",VLOOKUP(AQ60,'【記載例】シフト記号表（勤務時間帯）'!$D$6:$Z$47,23,FALSE))</f>
        <v>-</v>
      </c>
      <c r="AR62" s="119" t="str">
        <f>IF(AR60="","",VLOOKUP(AR60,'【記載例】シフト記号表（勤務時間帯）'!$D$6:$Z$47,23,FALSE))</f>
        <v>-</v>
      </c>
      <c r="AS62" s="119" t="str">
        <f>IF(AS60="","",VLOOKUP(AS60,'【記載例】シフト記号表（勤務時間帯）'!$D$6:$Z$47,23,FALSE))</f>
        <v/>
      </c>
      <c r="AT62" s="119" t="str">
        <f>IF(AT60="","",VLOOKUP(AT60,'【記載例】シフト記号表（勤務時間帯）'!$D$6:$Z$47,23,FALSE))</f>
        <v/>
      </c>
      <c r="AU62" s="119" t="str">
        <f>IF(AU60="","",VLOOKUP(AU60,'【記載例】シフト記号表（勤務時間帯）'!$D$6:$Z$47,23,FALSE))</f>
        <v/>
      </c>
      <c r="AV62" s="120" t="str">
        <f>IF(AV60="","",VLOOKUP(AV60,'【記載例】シフト記号表（勤務時間帯）'!$D$6:$Z$47,23,FALSE))</f>
        <v>-</v>
      </c>
      <c r="AW62" s="118" t="str">
        <f>IF(AW60="","",VLOOKUP(AW60,'【記載例】シフト記号表（勤務時間帯）'!$D$6:$Z$47,23,FALSE))</f>
        <v/>
      </c>
      <c r="AX62" s="119" t="str">
        <f>IF(AX60="","",VLOOKUP(AX60,'【記載例】シフト記号表（勤務時間帯）'!$D$6:$Z$47,23,FALSE))</f>
        <v/>
      </c>
      <c r="AY62" s="119" t="str">
        <f>IF(AY60="","",VLOOKUP(AY60,'【記載例】シフト記号表（勤務時間帯）'!$D$6:$Z$47,23,FALSE))</f>
        <v/>
      </c>
      <c r="AZ62" s="306">
        <f>IF($BC$3="４週",SUM(U62:AV62),IF($BC$3="暦月",SUM(U62:AY62),""))</f>
        <v>0</v>
      </c>
      <c r="BA62" s="307"/>
      <c r="BB62" s="308">
        <f>IF($BC$3="４週",AZ62/4,IF($BC$3="暦月",(AZ62/($BC$8/7)),""))</f>
        <v>0</v>
      </c>
      <c r="BC62" s="307"/>
      <c r="BD62" s="300"/>
      <c r="BE62" s="301"/>
      <c r="BF62" s="301"/>
      <c r="BG62" s="301"/>
      <c r="BH62" s="302"/>
    </row>
    <row r="63" spans="2:60" ht="20.25" customHeight="1" x14ac:dyDescent="0.4">
      <c r="B63" s="121"/>
      <c r="C63" s="282" t="s">
        <v>88</v>
      </c>
      <c r="D63" s="283"/>
      <c r="E63" s="284"/>
      <c r="F63" s="102"/>
      <c r="G63" s="102"/>
      <c r="H63" s="250" t="s">
        <v>124</v>
      </c>
      <c r="I63" s="263" t="s">
        <v>110</v>
      </c>
      <c r="J63" s="264"/>
      <c r="K63" s="264"/>
      <c r="L63" s="265"/>
      <c r="M63" s="253" t="s">
        <v>138</v>
      </c>
      <c r="N63" s="254"/>
      <c r="O63" s="255"/>
      <c r="P63" s="124" t="s">
        <v>18</v>
      </c>
      <c r="Q63" s="131"/>
      <c r="R63" s="131"/>
      <c r="S63" s="132"/>
      <c r="T63" s="137"/>
      <c r="U63" s="128" t="s">
        <v>216</v>
      </c>
      <c r="V63" s="129" t="s">
        <v>216</v>
      </c>
      <c r="W63" s="129" t="s">
        <v>161</v>
      </c>
      <c r="X63" s="129" t="s">
        <v>161</v>
      </c>
      <c r="Y63" s="129"/>
      <c r="Z63" s="129"/>
      <c r="AA63" s="130"/>
      <c r="AB63" s="128" t="s">
        <v>216</v>
      </c>
      <c r="AC63" s="129" t="s">
        <v>216</v>
      </c>
      <c r="AD63" s="129" t="s">
        <v>161</v>
      </c>
      <c r="AE63" s="129" t="s">
        <v>161</v>
      </c>
      <c r="AF63" s="129"/>
      <c r="AG63" s="129"/>
      <c r="AH63" s="130"/>
      <c r="AI63" s="128" t="s">
        <v>216</v>
      </c>
      <c r="AJ63" s="129" t="s">
        <v>161</v>
      </c>
      <c r="AK63" s="129" t="s">
        <v>161</v>
      </c>
      <c r="AL63" s="129" t="s">
        <v>216</v>
      </c>
      <c r="AM63" s="129"/>
      <c r="AN63" s="129"/>
      <c r="AO63" s="130"/>
      <c r="AP63" s="128" t="s">
        <v>216</v>
      </c>
      <c r="AQ63" s="129" t="s">
        <v>161</v>
      </c>
      <c r="AR63" s="129" t="s">
        <v>161</v>
      </c>
      <c r="AS63" s="129" t="s">
        <v>161</v>
      </c>
      <c r="AT63" s="129"/>
      <c r="AU63" s="129"/>
      <c r="AV63" s="130"/>
      <c r="AW63" s="128"/>
      <c r="AX63" s="129"/>
      <c r="AY63" s="129"/>
      <c r="AZ63" s="262"/>
      <c r="BA63" s="249"/>
      <c r="BB63" s="248"/>
      <c r="BC63" s="249"/>
      <c r="BD63" s="294"/>
      <c r="BE63" s="295"/>
      <c r="BF63" s="295"/>
      <c r="BG63" s="295"/>
      <c r="BH63" s="296"/>
    </row>
    <row r="64" spans="2:60" ht="20.25" customHeight="1" x14ac:dyDescent="0.4">
      <c r="B64" s="101">
        <f>B61+1</f>
        <v>15</v>
      </c>
      <c r="C64" s="285"/>
      <c r="D64" s="286"/>
      <c r="E64" s="287"/>
      <c r="F64" s="102" t="str">
        <f>C63</f>
        <v>介護従業者</v>
      </c>
      <c r="G64" s="102"/>
      <c r="H64" s="251"/>
      <c r="I64" s="266"/>
      <c r="J64" s="267"/>
      <c r="K64" s="267"/>
      <c r="L64" s="268"/>
      <c r="M64" s="256"/>
      <c r="N64" s="257"/>
      <c r="O64" s="258"/>
      <c r="P64" s="104" t="s">
        <v>73</v>
      </c>
      <c r="Q64" s="105"/>
      <c r="R64" s="105"/>
      <c r="S64" s="106"/>
      <c r="T64" s="107"/>
      <c r="U64" s="108">
        <f>IF(U63="","",VLOOKUP(U63,'【記載例】シフト記号表（勤務時間帯）'!$D$6:$X$47,21,FALSE))</f>
        <v>2.4999999999999991</v>
      </c>
      <c r="V64" s="109">
        <f>IF(V63="","",VLOOKUP(V63,'【記載例】シフト記号表（勤務時間帯）'!$D$6:$X$47,21,FALSE))</f>
        <v>2.4999999999999991</v>
      </c>
      <c r="W64" s="109">
        <f>IF(W63="","",VLOOKUP(W63,'【記載例】シフト記号表（勤務時間帯）'!$D$6:$X$47,21,FALSE))</f>
        <v>2.4999999999999991</v>
      </c>
      <c r="X64" s="109">
        <f>IF(X63="","",VLOOKUP(X63,'【記載例】シフト記号表（勤務時間帯）'!$D$6:$X$47,21,FALSE))</f>
        <v>2.4999999999999991</v>
      </c>
      <c r="Y64" s="109" t="str">
        <f>IF(Y63="","",VLOOKUP(Y63,'【記載例】シフト記号表（勤務時間帯）'!$D$6:$X$47,21,FALSE))</f>
        <v/>
      </c>
      <c r="Z64" s="109" t="str">
        <f>IF(Z63="","",VLOOKUP(Z63,'【記載例】シフト記号表（勤務時間帯）'!$D$6:$X$47,21,FALSE))</f>
        <v/>
      </c>
      <c r="AA64" s="110" t="str">
        <f>IF(AA63="","",VLOOKUP(AA63,'【記載例】シフト記号表（勤務時間帯）'!$D$6:$X$47,21,FALSE))</f>
        <v/>
      </c>
      <c r="AB64" s="108">
        <f>IF(AB63="","",VLOOKUP(AB63,'【記載例】シフト記号表（勤務時間帯）'!$D$6:$X$47,21,FALSE))</f>
        <v>2.4999999999999991</v>
      </c>
      <c r="AC64" s="109">
        <f>IF(AC63="","",VLOOKUP(AC63,'【記載例】シフト記号表（勤務時間帯）'!$D$6:$X$47,21,FALSE))</f>
        <v>2.4999999999999991</v>
      </c>
      <c r="AD64" s="109">
        <f>IF(AD63="","",VLOOKUP(AD63,'【記載例】シフト記号表（勤務時間帯）'!$D$6:$X$47,21,FALSE))</f>
        <v>2.4999999999999991</v>
      </c>
      <c r="AE64" s="109">
        <f>IF(AE63="","",VLOOKUP(AE63,'【記載例】シフト記号表（勤務時間帯）'!$D$6:$X$47,21,FALSE))</f>
        <v>2.4999999999999991</v>
      </c>
      <c r="AF64" s="109" t="str">
        <f>IF(AF63="","",VLOOKUP(AF63,'【記載例】シフト記号表（勤務時間帯）'!$D$6:$X$47,21,FALSE))</f>
        <v/>
      </c>
      <c r="AG64" s="109" t="str">
        <f>IF(AG63="","",VLOOKUP(AG63,'【記載例】シフト記号表（勤務時間帯）'!$D$6:$X$47,21,FALSE))</f>
        <v/>
      </c>
      <c r="AH64" s="110" t="str">
        <f>IF(AH63="","",VLOOKUP(AH63,'【記載例】シフト記号表（勤務時間帯）'!$D$6:$X$47,21,FALSE))</f>
        <v/>
      </c>
      <c r="AI64" s="108">
        <f>IF(AI63="","",VLOOKUP(AI63,'【記載例】シフト記号表（勤務時間帯）'!$D$6:$X$47,21,FALSE))</f>
        <v>2.4999999999999991</v>
      </c>
      <c r="AJ64" s="109">
        <f>IF(AJ63="","",VLOOKUP(AJ63,'【記載例】シフト記号表（勤務時間帯）'!$D$6:$X$47,21,FALSE))</f>
        <v>2.4999999999999991</v>
      </c>
      <c r="AK64" s="109">
        <f>IF(AK63="","",VLOOKUP(AK63,'【記載例】シフト記号表（勤務時間帯）'!$D$6:$X$47,21,FALSE))</f>
        <v>2.4999999999999991</v>
      </c>
      <c r="AL64" s="109">
        <f>IF(AL63="","",VLOOKUP(AL63,'【記載例】シフト記号表（勤務時間帯）'!$D$6:$X$47,21,FALSE))</f>
        <v>2.4999999999999991</v>
      </c>
      <c r="AM64" s="109" t="str">
        <f>IF(AM63="","",VLOOKUP(AM63,'【記載例】シフト記号表（勤務時間帯）'!$D$6:$X$47,21,FALSE))</f>
        <v/>
      </c>
      <c r="AN64" s="109" t="str">
        <f>IF(AN63="","",VLOOKUP(AN63,'【記載例】シフト記号表（勤務時間帯）'!$D$6:$X$47,21,FALSE))</f>
        <v/>
      </c>
      <c r="AO64" s="110" t="str">
        <f>IF(AO63="","",VLOOKUP(AO63,'【記載例】シフト記号表（勤務時間帯）'!$D$6:$X$47,21,FALSE))</f>
        <v/>
      </c>
      <c r="AP64" s="108">
        <f>IF(AP63="","",VLOOKUP(AP63,'【記載例】シフト記号表（勤務時間帯）'!$D$6:$X$47,21,FALSE))</f>
        <v>2.4999999999999991</v>
      </c>
      <c r="AQ64" s="109">
        <f>IF(AQ63="","",VLOOKUP(AQ63,'【記載例】シフト記号表（勤務時間帯）'!$D$6:$X$47,21,FALSE))</f>
        <v>2.4999999999999991</v>
      </c>
      <c r="AR64" s="109">
        <f>IF(AR63="","",VLOOKUP(AR63,'【記載例】シフト記号表（勤務時間帯）'!$D$6:$X$47,21,FALSE))</f>
        <v>2.4999999999999991</v>
      </c>
      <c r="AS64" s="109">
        <f>IF(AS63="","",VLOOKUP(AS63,'【記載例】シフト記号表（勤務時間帯）'!$D$6:$X$47,21,FALSE))</f>
        <v>2.4999999999999991</v>
      </c>
      <c r="AT64" s="109" t="str">
        <f>IF(AT63="","",VLOOKUP(AT63,'【記載例】シフト記号表（勤務時間帯）'!$D$6:$X$47,21,FALSE))</f>
        <v/>
      </c>
      <c r="AU64" s="109" t="str">
        <f>IF(AU63="","",VLOOKUP(AU63,'【記載例】シフト記号表（勤務時間帯）'!$D$6:$X$47,21,FALSE))</f>
        <v/>
      </c>
      <c r="AV64" s="110" t="str">
        <f>IF(AV63="","",VLOOKUP(AV63,'【記載例】シフト記号表（勤務時間帯）'!$D$6:$X$47,21,FALSE))</f>
        <v/>
      </c>
      <c r="AW64" s="108" t="str">
        <f>IF(AW63="","",VLOOKUP(AW63,'【記載例】シフト記号表（勤務時間帯）'!$D$6:$X$47,21,FALSE))</f>
        <v/>
      </c>
      <c r="AX64" s="109" t="str">
        <f>IF(AX63="","",VLOOKUP(AX63,'【記載例】シフト記号表（勤務時間帯）'!$D$6:$X$47,21,FALSE))</f>
        <v/>
      </c>
      <c r="AY64" s="109" t="str">
        <f>IF(AY63="","",VLOOKUP(AY63,'【記載例】シフト記号表（勤務時間帯）'!$D$6:$X$47,21,FALSE))</f>
        <v/>
      </c>
      <c r="AZ64" s="303">
        <f>IF($BC$3="４週",SUM(U64:AV64),IF($BC$3="暦月",SUM(U64:AY64),""))</f>
        <v>39.999999999999993</v>
      </c>
      <c r="BA64" s="304"/>
      <c r="BB64" s="305">
        <f>IF($BC$3="４週",AZ64/4,IF($BC$3="暦月",(AZ64/($BC$8/7)),""))</f>
        <v>9.9999999999999982</v>
      </c>
      <c r="BC64" s="304"/>
      <c r="BD64" s="297"/>
      <c r="BE64" s="298"/>
      <c r="BF64" s="298"/>
      <c r="BG64" s="298"/>
      <c r="BH64" s="299"/>
    </row>
    <row r="65" spans="2:60" ht="20.25" customHeight="1" x14ac:dyDescent="0.4">
      <c r="B65" s="111"/>
      <c r="C65" s="288"/>
      <c r="D65" s="289"/>
      <c r="E65" s="290"/>
      <c r="F65" s="112"/>
      <c r="G65" s="112" t="str">
        <f>C63</f>
        <v>介護従業者</v>
      </c>
      <c r="H65" s="252"/>
      <c r="I65" s="269"/>
      <c r="J65" s="270"/>
      <c r="K65" s="270"/>
      <c r="L65" s="271"/>
      <c r="M65" s="259"/>
      <c r="N65" s="260"/>
      <c r="O65" s="261"/>
      <c r="P65" s="138" t="s">
        <v>74</v>
      </c>
      <c r="Q65" s="139"/>
      <c r="R65" s="139"/>
      <c r="S65" s="140"/>
      <c r="T65" s="141"/>
      <c r="U65" s="118" t="str">
        <f>IF(U63="","",VLOOKUP(U63,'【記載例】シフト記号表（勤務時間帯）'!$D$6:$Z$47,23,FALSE))</f>
        <v>-</v>
      </c>
      <c r="V65" s="119" t="str">
        <f>IF(V63="","",VLOOKUP(V63,'【記載例】シフト記号表（勤務時間帯）'!$D$6:$Z$47,23,FALSE))</f>
        <v>-</v>
      </c>
      <c r="W65" s="119" t="str">
        <f>IF(W63="","",VLOOKUP(W63,'【記載例】シフト記号表（勤務時間帯）'!$D$6:$Z$47,23,FALSE))</f>
        <v>-</v>
      </c>
      <c r="X65" s="119" t="str">
        <f>IF(X63="","",VLOOKUP(X63,'【記載例】シフト記号表（勤務時間帯）'!$D$6:$Z$47,23,FALSE))</f>
        <v>-</v>
      </c>
      <c r="Y65" s="119" t="str">
        <f>IF(Y63="","",VLOOKUP(Y63,'【記載例】シフト記号表（勤務時間帯）'!$D$6:$Z$47,23,FALSE))</f>
        <v/>
      </c>
      <c r="Z65" s="119" t="str">
        <f>IF(Z63="","",VLOOKUP(Z63,'【記載例】シフト記号表（勤務時間帯）'!$D$6:$Z$47,23,FALSE))</f>
        <v/>
      </c>
      <c r="AA65" s="120" t="str">
        <f>IF(AA63="","",VLOOKUP(AA63,'【記載例】シフト記号表（勤務時間帯）'!$D$6:$Z$47,23,FALSE))</f>
        <v/>
      </c>
      <c r="AB65" s="118" t="str">
        <f>IF(AB63="","",VLOOKUP(AB63,'【記載例】シフト記号表（勤務時間帯）'!$D$6:$Z$47,23,FALSE))</f>
        <v>-</v>
      </c>
      <c r="AC65" s="119" t="str">
        <f>IF(AC63="","",VLOOKUP(AC63,'【記載例】シフト記号表（勤務時間帯）'!$D$6:$Z$47,23,FALSE))</f>
        <v>-</v>
      </c>
      <c r="AD65" s="119" t="str">
        <f>IF(AD63="","",VLOOKUP(AD63,'【記載例】シフト記号表（勤務時間帯）'!$D$6:$Z$47,23,FALSE))</f>
        <v>-</v>
      </c>
      <c r="AE65" s="119" t="str">
        <f>IF(AE63="","",VLOOKUP(AE63,'【記載例】シフト記号表（勤務時間帯）'!$D$6:$Z$47,23,FALSE))</f>
        <v>-</v>
      </c>
      <c r="AF65" s="119" t="str">
        <f>IF(AF63="","",VLOOKUP(AF63,'【記載例】シフト記号表（勤務時間帯）'!$D$6:$Z$47,23,FALSE))</f>
        <v/>
      </c>
      <c r="AG65" s="119" t="str">
        <f>IF(AG63="","",VLOOKUP(AG63,'【記載例】シフト記号表（勤務時間帯）'!$D$6:$Z$47,23,FALSE))</f>
        <v/>
      </c>
      <c r="AH65" s="120" t="str">
        <f>IF(AH63="","",VLOOKUP(AH63,'【記載例】シフト記号表（勤務時間帯）'!$D$6:$Z$47,23,FALSE))</f>
        <v/>
      </c>
      <c r="AI65" s="118" t="str">
        <f>IF(AI63="","",VLOOKUP(AI63,'【記載例】シフト記号表（勤務時間帯）'!$D$6:$Z$47,23,FALSE))</f>
        <v>-</v>
      </c>
      <c r="AJ65" s="119" t="str">
        <f>IF(AJ63="","",VLOOKUP(AJ63,'【記載例】シフト記号表（勤務時間帯）'!$D$6:$Z$47,23,FALSE))</f>
        <v>-</v>
      </c>
      <c r="AK65" s="119" t="str">
        <f>IF(AK63="","",VLOOKUP(AK63,'【記載例】シフト記号表（勤務時間帯）'!$D$6:$Z$47,23,FALSE))</f>
        <v>-</v>
      </c>
      <c r="AL65" s="119" t="str">
        <f>IF(AL63="","",VLOOKUP(AL63,'【記載例】シフト記号表（勤務時間帯）'!$D$6:$Z$47,23,FALSE))</f>
        <v>-</v>
      </c>
      <c r="AM65" s="119" t="str">
        <f>IF(AM63="","",VLOOKUP(AM63,'【記載例】シフト記号表（勤務時間帯）'!$D$6:$Z$47,23,FALSE))</f>
        <v/>
      </c>
      <c r="AN65" s="119" t="str">
        <f>IF(AN63="","",VLOOKUP(AN63,'【記載例】シフト記号表（勤務時間帯）'!$D$6:$Z$47,23,FALSE))</f>
        <v/>
      </c>
      <c r="AO65" s="120" t="str">
        <f>IF(AO63="","",VLOOKUP(AO63,'【記載例】シフト記号表（勤務時間帯）'!$D$6:$Z$47,23,FALSE))</f>
        <v/>
      </c>
      <c r="AP65" s="118" t="str">
        <f>IF(AP63="","",VLOOKUP(AP63,'【記載例】シフト記号表（勤務時間帯）'!$D$6:$Z$47,23,FALSE))</f>
        <v>-</v>
      </c>
      <c r="AQ65" s="119" t="str">
        <f>IF(AQ63="","",VLOOKUP(AQ63,'【記載例】シフト記号表（勤務時間帯）'!$D$6:$Z$47,23,FALSE))</f>
        <v>-</v>
      </c>
      <c r="AR65" s="119" t="str">
        <f>IF(AR63="","",VLOOKUP(AR63,'【記載例】シフト記号表（勤務時間帯）'!$D$6:$Z$47,23,FALSE))</f>
        <v>-</v>
      </c>
      <c r="AS65" s="119" t="str">
        <f>IF(AS63="","",VLOOKUP(AS63,'【記載例】シフト記号表（勤務時間帯）'!$D$6:$Z$47,23,FALSE))</f>
        <v>-</v>
      </c>
      <c r="AT65" s="119" t="str">
        <f>IF(AT63="","",VLOOKUP(AT63,'【記載例】シフト記号表（勤務時間帯）'!$D$6:$Z$47,23,FALSE))</f>
        <v/>
      </c>
      <c r="AU65" s="119" t="str">
        <f>IF(AU63="","",VLOOKUP(AU63,'【記載例】シフト記号表（勤務時間帯）'!$D$6:$Z$47,23,FALSE))</f>
        <v/>
      </c>
      <c r="AV65" s="120" t="str">
        <f>IF(AV63="","",VLOOKUP(AV63,'【記載例】シフト記号表（勤務時間帯）'!$D$6:$Z$47,23,FALSE))</f>
        <v/>
      </c>
      <c r="AW65" s="118" t="str">
        <f>IF(AW63="","",VLOOKUP(AW63,'【記載例】シフト記号表（勤務時間帯）'!$D$6:$Z$47,23,FALSE))</f>
        <v/>
      </c>
      <c r="AX65" s="119" t="str">
        <f>IF(AX63="","",VLOOKUP(AX63,'【記載例】シフト記号表（勤務時間帯）'!$D$6:$Z$47,23,FALSE))</f>
        <v/>
      </c>
      <c r="AY65" s="119" t="str">
        <f>IF(AY63="","",VLOOKUP(AY63,'【記載例】シフト記号表（勤務時間帯）'!$D$6:$Z$47,23,FALSE))</f>
        <v/>
      </c>
      <c r="AZ65" s="306">
        <f>IF($BC$3="４週",SUM(U65:AV65),IF($BC$3="暦月",SUM(U65:AY65),""))</f>
        <v>0</v>
      </c>
      <c r="BA65" s="307"/>
      <c r="BB65" s="308">
        <f>IF($BC$3="４週",AZ65/4,IF($BC$3="暦月",(AZ65/($BC$8/7)),""))</f>
        <v>0</v>
      </c>
      <c r="BC65" s="307"/>
      <c r="BD65" s="300"/>
      <c r="BE65" s="301"/>
      <c r="BF65" s="301"/>
      <c r="BG65" s="301"/>
      <c r="BH65" s="302"/>
    </row>
    <row r="66" spans="2:60" ht="20.25" customHeight="1" x14ac:dyDescent="0.4">
      <c r="B66" s="121"/>
      <c r="C66" s="282" t="s">
        <v>88</v>
      </c>
      <c r="D66" s="283"/>
      <c r="E66" s="284"/>
      <c r="F66" s="102"/>
      <c r="G66" s="102"/>
      <c r="H66" s="250" t="s">
        <v>124</v>
      </c>
      <c r="I66" s="263" t="s">
        <v>110</v>
      </c>
      <c r="J66" s="264"/>
      <c r="K66" s="264"/>
      <c r="L66" s="265"/>
      <c r="M66" s="253" t="s">
        <v>139</v>
      </c>
      <c r="N66" s="254"/>
      <c r="O66" s="255"/>
      <c r="P66" s="142" t="s">
        <v>18</v>
      </c>
      <c r="Q66" s="143"/>
      <c r="R66" s="143"/>
      <c r="S66" s="144"/>
      <c r="T66" s="145"/>
      <c r="U66" s="128" t="s">
        <v>167</v>
      </c>
      <c r="V66" s="129"/>
      <c r="W66" s="129" t="s">
        <v>167</v>
      </c>
      <c r="X66" s="129"/>
      <c r="Y66" s="129"/>
      <c r="Z66" s="129" t="s">
        <v>167</v>
      </c>
      <c r="AA66" s="130"/>
      <c r="AB66" s="128" t="s">
        <v>167</v>
      </c>
      <c r="AC66" s="129"/>
      <c r="AD66" s="129" t="s">
        <v>212</v>
      </c>
      <c r="AE66" s="129"/>
      <c r="AF66" s="129"/>
      <c r="AG66" s="129" t="s">
        <v>167</v>
      </c>
      <c r="AH66" s="130"/>
      <c r="AI66" s="128" t="s">
        <v>167</v>
      </c>
      <c r="AJ66" s="129"/>
      <c r="AK66" s="129" t="s">
        <v>212</v>
      </c>
      <c r="AL66" s="129"/>
      <c r="AM66" s="129"/>
      <c r="AN66" s="129" t="s">
        <v>167</v>
      </c>
      <c r="AO66" s="130"/>
      <c r="AP66" s="128" t="s">
        <v>167</v>
      </c>
      <c r="AQ66" s="129"/>
      <c r="AR66" s="129" t="s">
        <v>167</v>
      </c>
      <c r="AS66" s="129"/>
      <c r="AT66" s="129"/>
      <c r="AU66" s="129" t="s">
        <v>167</v>
      </c>
      <c r="AV66" s="130"/>
      <c r="AW66" s="128"/>
      <c r="AX66" s="129"/>
      <c r="AY66" s="129"/>
      <c r="AZ66" s="262"/>
      <c r="BA66" s="249"/>
      <c r="BB66" s="248"/>
      <c r="BC66" s="249"/>
      <c r="BD66" s="294"/>
      <c r="BE66" s="295"/>
      <c r="BF66" s="295"/>
      <c r="BG66" s="295"/>
      <c r="BH66" s="296"/>
    </row>
    <row r="67" spans="2:60" ht="20.25" customHeight="1" x14ac:dyDescent="0.4">
      <c r="B67" s="101">
        <f>B64+1</f>
        <v>16</v>
      </c>
      <c r="C67" s="285"/>
      <c r="D67" s="286"/>
      <c r="E67" s="287"/>
      <c r="F67" s="102" t="str">
        <f>C66</f>
        <v>介護従業者</v>
      </c>
      <c r="G67" s="102"/>
      <c r="H67" s="251"/>
      <c r="I67" s="266"/>
      <c r="J67" s="267"/>
      <c r="K67" s="267"/>
      <c r="L67" s="268"/>
      <c r="M67" s="256"/>
      <c r="N67" s="257"/>
      <c r="O67" s="258"/>
      <c r="P67" s="104" t="s">
        <v>73</v>
      </c>
      <c r="Q67" s="105"/>
      <c r="R67" s="105"/>
      <c r="S67" s="106"/>
      <c r="T67" s="107"/>
      <c r="U67" s="108">
        <f>IF(U66="","",VLOOKUP(U66,'【記載例】シフト記号表（勤務時間帯）'!$D$6:$X$47,21,FALSE))</f>
        <v>6</v>
      </c>
      <c r="V67" s="109" t="str">
        <f>IF(V66="","",VLOOKUP(V66,'【記載例】シフト記号表（勤務時間帯）'!$D$6:$X$47,21,FALSE))</f>
        <v/>
      </c>
      <c r="W67" s="109">
        <f>IF(W66="","",VLOOKUP(W66,'【記載例】シフト記号表（勤務時間帯）'!$D$6:$X$47,21,FALSE))</f>
        <v>6</v>
      </c>
      <c r="X67" s="109" t="str">
        <f>IF(X66="","",VLOOKUP(X66,'【記載例】シフト記号表（勤務時間帯）'!$D$6:$X$47,21,FALSE))</f>
        <v/>
      </c>
      <c r="Y67" s="109" t="str">
        <f>IF(Y66="","",VLOOKUP(Y66,'【記載例】シフト記号表（勤務時間帯）'!$D$6:$X$47,21,FALSE))</f>
        <v/>
      </c>
      <c r="Z67" s="109">
        <f>IF(Z66="","",VLOOKUP(Z66,'【記載例】シフト記号表（勤務時間帯）'!$D$6:$X$47,21,FALSE))</f>
        <v>6</v>
      </c>
      <c r="AA67" s="110" t="str">
        <f>IF(AA66="","",VLOOKUP(AA66,'【記載例】シフト記号表（勤務時間帯）'!$D$6:$X$47,21,FALSE))</f>
        <v/>
      </c>
      <c r="AB67" s="108">
        <f>IF(AB66="","",VLOOKUP(AB66,'【記載例】シフト記号表（勤務時間帯）'!$D$6:$X$47,21,FALSE))</f>
        <v>6</v>
      </c>
      <c r="AC67" s="109" t="str">
        <f>IF(AC66="","",VLOOKUP(AC66,'【記載例】シフト記号表（勤務時間帯）'!$D$6:$X$47,21,FALSE))</f>
        <v/>
      </c>
      <c r="AD67" s="109">
        <f>IF(AD66="","",VLOOKUP(AD66,'【記載例】シフト記号表（勤務時間帯）'!$D$6:$X$47,21,FALSE))</f>
        <v>6</v>
      </c>
      <c r="AE67" s="109" t="str">
        <f>IF(AE66="","",VLOOKUP(AE66,'【記載例】シフト記号表（勤務時間帯）'!$D$6:$X$47,21,FALSE))</f>
        <v/>
      </c>
      <c r="AF67" s="109" t="str">
        <f>IF(AF66="","",VLOOKUP(AF66,'【記載例】シフト記号表（勤務時間帯）'!$D$6:$X$47,21,FALSE))</f>
        <v/>
      </c>
      <c r="AG67" s="109">
        <f>IF(AG66="","",VLOOKUP(AG66,'【記載例】シフト記号表（勤務時間帯）'!$D$6:$X$47,21,FALSE))</f>
        <v>6</v>
      </c>
      <c r="AH67" s="110" t="str">
        <f>IF(AH66="","",VLOOKUP(AH66,'【記載例】シフト記号表（勤務時間帯）'!$D$6:$X$47,21,FALSE))</f>
        <v/>
      </c>
      <c r="AI67" s="108">
        <f>IF(AI66="","",VLOOKUP(AI66,'【記載例】シフト記号表（勤務時間帯）'!$D$6:$X$47,21,FALSE))</f>
        <v>6</v>
      </c>
      <c r="AJ67" s="109" t="str">
        <f>IF(AJ66="","",VLOOKUP(AJ66,'【記載例】シフト記号表（勤務時間帯）'!$D$6:$X$47,21,FALSE))</f>
        <v/>
      </c>
      <c r="AK67" s="109">
        <f>IF(AK66="","",VLOOKUP(AK66,'【記載例】シフト記号表（勤務時間帯）'!$D$6:$X$47,21,FALSE))</f>
        <v>6</v>
      </c>
      <c r="AL67" s="109" t="str">
        <f>IF(AL66="","",VLOOKUP(AL66,'【記載例】シフト記号表（勤務時間帯）'!$D$6:$X$47,21,FALSE))</f>
        <v/>
      </c>
      <c r="AM67" s="109" t="str">
        <f>IF(AM66="","",VLOOKUP(AM66,'【記載例】シフト記号表（勤務時間帯）'!$D$6:$X$47,21,FALSE))</f>
        <v/>
      </c>
      <c r="AN67" s="109">
        <f>IF(AN66="","",VLOOKUP(AN66,'【記載例】シフト記号表（勤務時間帯）'!$D$6:$X$47,21,FALSE))</f>
        <v>6</v>
      </c>
      <c r="AO67" s="110" t="str">
        <f>IF(AO66="","",VLOOKUP(AO66,'【記載例】シフト記号表（勤務時間帯）'!$D$6:$X$47,21,FALSE))</f>
        <v/>
      </c>
      <c r="AP67" s="108">
        <f>IF(AP66="","",VLOOKUP(AP66,'【記載例】シフト記号表（勤務時間帯）'!$D$6:$X$47,21,FALSE))</f>
        <v>6</v>
      </c>
      <c r="AQ67" s="109" t="str">
        <f>IF(AQ66="","",VLOOKUP(AQ66,'【記載例】シフト記号表（勤務時間帯）'!$D$6:$X$47,21,FALSE))</f>
        <v/>
      </c>
      <c r="AR67" s="109">
        <f>IF(AR66="","",VLOOKUP(AR66,'【記載例】シフト記号表（勤務時間帯）'!$D$6:$X$47,21,FALSE))</f>
        <v>6</v>
      </c>
      <c r="AS67" s="109" t="str">
        <f>IF(AS66="","",VLOOKUP(AS66,'【記載例】シフト記号表（勤務時間帯）'!$D$6:$X$47,21,FALSE))</f>
        <v/>
      </c>
      <c r="AT67" s="109" t="str">
        <f>IF(AT66="","",VLOOKUP(AT66,'【記載例】シフト記号表（勤務時間帯）'!$D$6:$X$47,21,FALSE))</f>
        <v/>
      </c>
      <c r="AU67" s="109">
        <f>IF(AU66="","",VLOOKUP(AU66,'【記載例】シフト記号表（勤務時間帯）'!$D$6:$X$47,21,FALSE))</f>
        <v>6</v>
      </c>
      <c r="AV67" s="110" t="str">
        <f>IF(AV66="","",VLOOKUP(AV66,'【記載例】シフト記号表（勤務時間帯）'!$D$6:$X$47,21,FALSE))</f>
        <v/>
      </c>
      <c r="AW67" s="108" t="str">
        <f>IF(AW66="","",VLOOKUP(AW66,'【記載例】シフト記号表（勤務時間帯）'!$D$6:$X$47,21,FALSE))</f>
        <v/>
      </c>
      <c r="AX67" s="109" t="str">
        <f>IF(AX66="","",VLOOKUP(AX66,'【記載例】シフト記号表（勤務時間帯）'!$D$6:$X$47,21,FALSE))</f>
        <v/>
      </c>
      <c r="AY67" s="109" t="str">
        <f>IF(AY66="","",VLOOKUP(AY66,'【記載例】シフト記号表（勤務時間帯）'!$D$6:$X$47,21,FALSE))</f>
        <v/>
      </c>
      <c r="AZ67" s="303">
        <f>IF($BC$3="４週",SUM(U67:AV67),IF($BC$3="暦月",SUM(U67:AY67),""))</f>
        <v>72</v>
      </c>
      <c r="BA67" s="304"/>
      <c r="BB67" s="305">
        <f>IF($BC$3="４週",AZ67/4,IF($BC$3="暦月",(AZ67/($BC$8/7)),""))</f>
        <v>18</v>
      </c>
      <c r="BC67" s="304"/>
      <c r="BD67" s="297"/>
      <c r="BE67" s="298"/>
      <c r="BF67" s="298"/>
      <c r="BG67" s="298"/>
      <c r="BH67" s="299"/>
    </row>
    <row r="68" spans="2:60" ht="20.25" customHeight="1" thickBot="1" x14ac:dyDescent="0.45">
      <c r="B68" s="101"/>
      <c r="C68" s="291"/>
      <c r="D68" s="292"/>
      <c r="E68" s="293"/>
      <c r="F68" s="174"/>
      <c r="G68" s="174" t="str">
        <f>C66</f>
        <v>介護従業者</v>
      </c>
      <c r="H68" s="275"/>
      <c r="I68" s="272"/>
      <c r="J68" s="273"/>
      <c r="K68" s="273"/>
      <c r="L68" s="274"/>
      <c r="M68" s="276"/>
      <c r="N68" s="277"/>
      <c r="O68" s="278"/>
      <c r="P68" s="175" t="s">
        <v>74</v>
      </c>
      <c r="Q68" s="176"/>
      <c r="R68" s="176"/>
      <c r="S68" s="177"/>
      <c r="T68" s="178"/>
      <c r="U68" s="118" t="str">
        <f>IF(U66="","",VLOOKUP(U66,'【記載例】シフト記号表（勤務時間帯）'!$D$6:$Z$47,23,FALSE))</f>
        <v>-</v>
      </c>
      <c r="V68" s="119" t="str">
        <f>IF(V66="","",VLOOKUP(V66,'【記載例】シフト記号表（勤務時間帯）'!$D$6:$Z$47,23,FALSE))</f>
        <v/>
      </c>
      <c r="W68" s="119" t="str">
        <f>IF(W66="","",VLOOKUP(W66,'【記載例】シフト記号表（勤務時間帯）'!$D$6:$Z$47,23,FALSE))</f>
        <v>-</v>
      </c>
      <c r="X68" s="119" t="str">
        <f>IF(X66="","",VLOOKUP(X66,'【記載例】シフト記号表（勤務時間帯）'!$D$6:$Z$47,23,FALSE))</f>
        <v/>
      </c>
      <c r="Y68" s="119" t="str">
        <f>IF(Y66="","",VLOOKUP(Y66,'【記載例】シフト記号表（勤務時間帯）'!$D$6:$Z$47,23,FALSE))</f>
        <v/>
      </c>
      <c r="Z68" s="119" t="str">
        <f>IF(Z66="","",VLOOKUP(Z66,'【記載例】シフト記号表（勤務時間帯）'!$D$6:$Z$47,23,FALSE))</f>
        <v>-</v>
      </c>
      <c r="AA68" s="120" t="str">
        <f>IF(AA66="","",VLOOKUP(AA66,'【記載例】シフト記号表（勤務時間帯）'!$D$6:$Z$47,23,FALSE))</f>
        <v/>
      </c>
      <c r="AB68" s="118" t="str">
        <f>IF(AB66="","",VLOOKUP(AB66,'【記載例】シフト記号表（勤務時間帯）'!$D$6:$Z$47,23,FALSE))</f>
        <v>-</v>
      </c>
      <c r="AC68" s="119" t="str">
        <f>IF(AC66="","",VLOOKUP(AC66,'【記載例】シフト記号表（勤務時間帯）'!$D$6:$Z$47,23,FALSE))</f>
        <v/>
      </c>
      <c r="AD68" s="119" t="str">
        <f>IF(AD66="","",VLOOKUP(AD66,'【記載例】シフト記号表（勤務時間帯）'!$D$6:$Z$47,23,FALSE))</f>
        <v>-</v>
      </c>
      <c r="AE68" s="119" t="str">
        <f>IF(AE66="","",VLOOKUP(AE66,'【記載例】シフト記号表（勤務時間帯）'!$D$6:$Z$47,23,FALSE))</f>
        <v/>
      </c>
      <c r="AF68" s="119" t="str">
        <f>IF(AF66="","",VLOOKUP(AF66,'【記載例】シフト記号表（勤務時間帯）'!$D$6:$Z$47,23,FALSE))</f>
        <v/>
      </c>
      <c r="AG68" s="119" t="str">
        <f>IF(AG66="","",VLOOKUP(AG66,'【記載例】シフト記号表（勤務時間帯）'!$D$6:$Z$47,23,FALSE))</f>
        <v>-</v>
      </c>
      <c r="AH68" s="120" t="str">
        <f>IF(AH66="","",VLOOKUP(AH66,'【記載例】シフト記号表（勤務時間帯）'!$D$6:$Z$47,23,FALSE))</f>
        <v/>
      </c>
      <c r="AI68" s="118" t="str">
        <f>IF(AI66="","",VLOOKUP(AI66,'【記載例】シフト記号表（勤務時間帯）'!$D$6:$Z$47,23,FALSE))</f>
        <v>-</v>
      </c>
      <c r="AJ68" s="119" t="str">
        <f>IF(AJ66="","",VLOOKUP(AJ66,'【記載例】シフト記号表（勤務時間帯）'!$D$6:$Z$47,23,FALSE))</f>
        <v/>
      </c>
      <c r="AK68" s="119" t="str">
        <f>IF(AK66="","",VLOOKUP(AK66,'【記載例】シフト記号表（勤務時間帯）'!$D$6:$Z$47,23,FALSE))</f>
        <v>-</v>
      </c>
      <c r="AL68" s="119" t="str">
        <f>IF(AL66="","",VLOOKUP(AL66,'【記載例】シフト記号表（勤務時間帯）'!$D$6:$Z$47,23,FALSE))</f>
        <v/>
      </c>
      <c r="AM68" s="119" t="str">
        <f>IF(AM66="","",VLOOKUP(AM66,'【記載例】シフト記号表（勤務時間帯）'!$D$6:$Z$47,23,FALSE))</f>
        <v/>
      </c>
      <c r="AN68" s="119" t="str">
        <f>IF(AN66="","",VLOOKUP(AN66,'【記載例】シフト記号表（勤務時間帯）'!$D$6:$Z$47,23,FALSE))</f>
        <v>-</v>
      </c>
      <c r="AO68" s="120" t="str">
        <f>IF(AO66="","",VLOOKUP(AO66,'【記載例】シフト記号表（勤務時間帯）'!$D$6:$Z$47,23,FALSE))</f>
        <v/>
      </c>
      <c r="AP68" s="118" t="str">
        <f>IF(AP66="","",VLOOKUP(AP66,'【記載例】シフト記号表（勤務時間帯）'!$D$6:$Z$47,23,FALSE))</f>
        <v>-</v>
      </c>
      <c r="AQ68" s="119" t="str">
        <f>IF(AQ66="","",VLOOKUP(AQ66,'【記載例】シフト記号表（勤務時間帯）'!$D$6:$Z$47,23,FALSE))</f>
        <v/>
      </c>
      <c r="AR68" s="119" t="str">
        <f>IF(AR66="","",VLOOKUP(AR66,'【記載例】シフト記号表（勤務時間帯）'!$D$6:$Z$47,23,FALSE))</f>
        <v>-</v>
      </c>
      <c r="AS68" s="119" t="str">
        <f>IF(AS66="","",VLOOKUP(AS66,'【記載例】シフト記号表（勤務時間帯）'!$D$6:$Z$47,23,FALSE))</f>
        <v/>
      </c>
      <c r="AT68" s="119" t="str">
        <f>IF(AT66="","",VLOOKUP(AT66,'【記載例】シフト記号表（勤務時間帯）'!$D$6:$Z$47,23,FALSE))</f>
        <v/>
      </c>
      <c r="AU68" s="119" t="str">
        <f>IF(AU66="","",VLOOKUP(AU66,'【記載例】シフト記号表（勤務時間帯）'!$D$6:$Z$47,23,FALSE))</f>
        <v>-</v>
      </c>
      <c r="AV68" s="120" t="str">
        <f>IF(AV66="","",VLOOKUP(AV66,'【記載例】シフト記号表（勤務時間帯）'!$D$6:$Z$47,23,FALSE))</f>
        <v/>
      </c>
      <c r="AW68" s="118" t="str">
        <f>IF(AW66="","",VLOOKUP(AW66,'【記載例】シフト記号表（勤務時間帯）'!$D$6:$Z$47,23,FALSE))</f>
        <v/>
      </c>
      <c r="AX68" s="119" t="str">
        <f>IF(AX66="","",VLOOKUP(AX66,'【記載例】シフト記号表（勤務時間帯）'!$D$6:$Z$47,23,FALSE))</f>
        <v/>
      </c>
      <c r="AY68" s="119" t="str">
        <f>IF(AY66="","",VLOOKUP(AY66,'【記載例】シフト記号表（勤務時間帯）'!$D$6:$Z$47,23,FALSE))</f>
        <v/>
      </c>
      <c r="AZ68" s="306">
        <f>IF($BC$3="４週",SUM(U68:AV68),IF($BC$3="暦月",SUM(U68:AY68),""))</f>
        <v>0</v>
      </c>
      <c r="BA68" s="307"/>
      <c r="BB68" s="308">
        <f>IF($BC$3="４週",AZ68/4,IF($BC$3="暦月",(AZ68/($BC$8/7)),""))</f>
        <v>0</v>
      </c>
      <c r="BC68" s="307"/>
      <c r="BD68" s="297"/>
      <c r="BE68" s="298"/>
      <c r="BF68" s="298"/>
      <c r="BG68" s="298"/>
      <c r="BH68" s="299"/>
    </row>
    <row r="69" spans="2:60" ht="20.25" customHeight="1" x14ac:dyDescent="0.4">
      <c r="B69" s="332" t="s">
        <v>255</v>
      </c>
      <c r="C69" s="333"/>
      <c r="D69" s="333"/>
      <c r="E69" s="333"/>
      <c r="F69" s="333"/>
      <c r="G69" s="333"/>
      <c r="H69" s="333"/>
      <c r="I69" s="333"/>
      <c r="J69" s="333"/>
      <c r="K69" s="333"/>
      <c r="L69" s="333"/>
      <c r="M69" s="333"/>
      <c r="N69" s="333"/>
      <c r="O69" s="333"/>
      <c r="P69" s="333"/>
      <c r="Q69" s="333"/>
      <c r="R69" s="333"/>
      <c r="S69" s="333"/>
      <c r="T69" s="334"/>
      <c r="U69" s="147">
        <v>10</v>
      </c>
      <c r="V69" s="148">
        <v>11</v>
      </c>
      <c r="W69" s="148">
        <v>12</v>
      </c>
      <c r="X69" s="148">
        <v>13</v>
      </c>
      <c r="Y69" s="148">
        <v>14</v>
      </c>
      <c r="Z69" s="148">
        <v>15</v>
      </c>
      <c r="AA69" s="149">
        <v>16</v>
      </c>
      <c r="AB69" s="150">
        <v>10</v>
      </c>
      <c r="AC69" s="148">
        <v>11</v>
      </c>
      <c r="AD69" s="148">
        <v>12</v>
      </c>
      <c r="AE69" s="148">
        <v>13</v>
      </c>
      <c r="AF69" s="148">
        <v>14</v>
      </c>
      <c r="AG69" s="148">
        <v>15</v>
      </c>
      <c r="AH69" s="149">
        <v>16</v>
      </c>
      <c r="AI69" s="150">
        <v>10</v>
      </c>
      <c r="AJ69" s="148">
        <v>11</v>
      </c>
      <c r="AK69" s="148">
        <v>12</v>
      </c>
      <c r="AL69" s="148">
        <v>13</v>
      </c>
      <c r="AM69" s="148">
        <v>14</v>
      </c>
      <c r="AN69" s="148">
        <v>15</v>
      </c>
      <c r="AO69" s="149">
        <v>16</v>
      </c>
      <c r="AP69" s="150">
        <v>10</v>
      </c>
      <c r="AQ69" s="148">
        <v>11</v>
      </c>
      <c r="AR69" s="148">
        <v>12</v>
      </c>
      <c r="AS69" s="148">
        <v>13</v>
      </c>
      <c r="AT69" s="148">
        <v>14</v>
      </c>
      <c r="AU69" s="148">
        <v>15</v>
      </c>
      <c r="AV69" s="149">
        <v>16</v>
      </c>
      <c r="AW69" s="150"/>
      <c r="AX69" s="148"/>
      <c r="AY69" s="151"/>
      <c r="AZ69" s="314"/>
      <c r="BA69" s="315"/>
      <c r="BB69" s="320"/>
      <c r="BC69" s="321"/>
      <c r="BD69" s="321"/>
      <c r="BE69" s="321"/>
      <c r="BF69" s="321"/>
      <c r="BG69" s="321"/>
      <c r="BH69" s="322"/>
    </row>
    <row r="70" spans="2:60" ht="20.25" customHeight="1" x14ac:dyDescent="0.4">
      <c r="B70" s="279" t="s">
        <v>256</v>
      </c>
      <c r="C70" s="280"/>
      <c r="D70" s="280"/>
      <c r="E70" s="280"/>
      <c r="F70" s="280"/>
      <c r="G70" s="280"/>
      <c r="H70" s="280"/>
      <c r="I70" s="280"/>
      <c r="J70" s="280"/>
      <c r="K70" s="280"/>
      <c r="L70" s="280"/>
      <c r="M70" s="280"/>
      <c r="N70" s="280"/>
      <c r="O70" s="280"/>
      <c r="P70" s="280"/>
      <c r="Q70" s="280"/>
      <c r="R70" s="280"/>
      <c r="S70" s="280"/>
      <c r="T70" s="281"/>
      <c r="U70" s="152"/>
      <c r="V70" s="153"/>
      <c r="W70" s="153"/>
      <c r="X70" s="153"/>
      <c r="Y70" s="153"/>
      <c r="Z70" s="153"/>
      <c r="AA70" s="154"/>
      <c r="AB70" s="155"/>
      <c r="AC70" s="153"/>
      <c r="AD70" s="153"/>
      <c r="AE70" s="153"/>
      <c r="AF70" s="153"/>
      <c r="AG70" s="153"/>
      <c r="AH70" s="154"/>
      <c r="AI70" s="155"/>
      <c r="AJ70" s="153"/>
      <c r="AK70" s="153"/>
      <c r="AL70" s="153"/>
      <c r="AM70" s="153"/>
      <c r="AN70" s="153"/>
      <c r="AO70" s="154"/>
      <c r="AP70" s="155"/>
      <c r="AQ70" s="153"/>
      <c r="AR70" s="153"/>
      <c r="AS70" s="153"/>
      <c r="AT70" s="153"/>
      <c r="AU70" s="153"/>
      <c r="AV70" s="154"/>
      <c r="AW70" s="155"/>
      <c r="AX70" s="153"/>
      <c r="AY70" s="156"/>
      <c r="AZ70" s="316"/>
      <c r="BA70" s="317"/>
      <c r="BB70" s="323"/>
      <c r="BC70" s="324"/>
      <c r="BD70" s="324"/>
      <c r="BE70" s="324"/>
      <c r="BF70" s="324"/>
      <c r="BG70" s="324"/>
      <c r="BH70" s="325"/>
    </row>
    <row r="71" spans="2:60" ht="20.25" customHeight="1" x14ac:dyDescent="0.4">
      <c r="B71" s="279" t="s">
        <v>228</v>
      </c>
      <c r="C71" s="280"/>
      <c r="D71" s="280"/>
      <c r="E71" s="280"/>
      <c r="F71" s="280"/>
      <c r="G71" s="280"/>
      <c r="H71" s="280"/>
      <c r="I71" s="280"/>
      <c r="J71" s="280"/>
      <c r="K71" s="280"/>
      <c r="L71" s="280"/>
      <c r="M71" s="280"/>
      <c r="N71" s="280"/>
      <c r="O71" s="280"/>
      <c r="P71" s="280"/>
      <c r="Q71" s="280"/>
      <c r="R71" s="280"/>
      <c r="S71" s="280"/>
      <c r="T71" s="281"/>
      <c r="U71" s="152">
        <v>9</v>
      </c>
      <c r="V71" s="153">
        <v>9</v>
      </c>
      <c r="W71" s="153">
        <v>9</v>
      </c>
      <c r="X71" s="153">
        <v>9</v>
      </c>
      <c r="Y71" s="153">
        <v>9</v>
      </c>
      <c r="Z71" s="153">
        <v>9</v>
      </c>
      <c r="AA71" s="157">
        <v>9</v>
      </c>
      <c r="AB71" s="158">
        <v>9</v>
      </c>
      <c r="AC71" s="153">
        <v>9</v>
      </c>
      <c r="AD71" s="153">
        <v>9</v>
      </c>
      <c r="AE71" s="153">
        <v>9</v>
      </c>
      <c r="AF71" s="153">
        <v>9</v>
      </c>
      <c r="AG71" s="153">
        <v>9</v>
      </c>
      <c r="AH71" s="157">
        <v>9</v>
      </c>
      <c r="AI71" s="158">
        <v>9</v>
      </c>
      <c r="AJ71" s="153">
        <v>9</v>
      </c>
      <c r="AK71" s="153">
        <v>9</v>
      </c>
      <c r="AL71" s="153">
        <v>9</v>
      </c>
      <c r="AM71" s="153">
        <v>9</v>
      </c>
      <c r="AN71" s="153">
        <v>9</v>
      </c>
      <c r="AO71" s="157">
        <v>9</v>
      </c>
      <c r="AP71" s="158">
        <v>9</v>
      </c>
      <c r="AQ71" s="153">
        <v>9</v>
      </c>
      <c r="AR71" s="153">
        <v>9</v>
      </c>
      <c r="AS71" s="153">
        <v>9</v>
      </c>
      <c r="AT71" s="153">
        <v>9</v>
      </c>
      <c r="AU71" s="153">
        <v>9</v>
      </c>
      <c r="AV71" s="157">
        <v>9</v>
      </c>
      <c r="AW71" s="158"/>
      <c r="AX71" s="153"/>
      <c r="AY71" s="156"/>
      <c r="AZ71" s="316"/>
      <c r="BA71" s="317"/>
      <c r="BB71" s="323"/>
      <c r="BC71" s="324"/>
      <c r="BD71" s="324"/>
      <c r="BE71" s="324"/>
      <c r="BF71" s="324"/>
      <c r="BG71" s="324"/>
      <c r="BH71" s="325"/>
    </row>
    <row r="72" spans="2:60" ht="20.25" customHeight="1" x14ac:dyDescent="0.4">
      <c r="B72" s="279" t="s">
        <v>229</v>
      </c>
      <c r="C72" s="280"/>
      <c r="D72" s="280"/>
      <c r="E72" s="280"/>
      <c r="F72" s="280"/>
      <c r="G72" s="280"/>
      <c r="H72" s="280"/>
      <c r="I72" s="280"/>
      <c r="J72" s="280"/>
      <c r="K72" s="280"/>
      <c r="L72" s="280"/>
      <c r="M72" s="280"/>
      <c r="N72" s="280"/>
      <c r="O72" s="280"/>
      <c r="P72" s="280"/>
      <c r="Q72" s="280"/>
      <c r="R72" s="280"/>
      <c r="S72" s="280"/>
      <c r="T72" s="281"/>
      <c r="U72" s="152">
        <v>3</v>
      </c>
      <c r="V72" s="153">
        <v>3</v>
      </c>
      <c r="W72" s="153">
        <v>3</v>
      </c>
      <c r="X72" s="153">
        <v>3</v>
      </c>
      <c r="Y72" s="153">
        <v>3</v>
      </c>
      <c r="Z72" s="153">
        <v>3</v>
      </c>
      <c r="AA72" s="157">
        <v>3</v>
      </c>
      <c r="AB72" s="158">
        <v>3</v>
      </c>
      <c r="AC72" s="153">
        <v>3</v>
      </c>
      <c r="AD72" s="153">
        <v>3</v>
      </c>
      <c r="AE72" s="153">
        <v>3</v>
      </c>
      <c r="AF72" s="153">
        <v>3</v>
      </c>
      <c r="AG72" s="153">
        <v>3</v>
      </c>
      <c r="AH72" s="157">
        <v>3</v>
      </c>
      <c r="AI72" s="158">
        <v>3</v>
      </c>
      <c r="AJ72" s="153">
        <v>3</v>
      </c>
      <c r="AK72" s="153">
        <v>3</v>
      </c>
      <c r="AL72" s="153">
        <v>3</v>
      </c>
      <c r="AM72" s="153">
        <v>3</v>
      </c>
      <c r="AN72" s="153">
        <v>3</v>
      </c>
      <c r="AO72" s="157">
        <v>3</v>
      </c>
      <c r="AP72" s="158">
        <v>3</v>
      </c>
      <c r="AQ72" s="153">
        <v>3</v>
      </c>
      <c r="AR72" s="153">
        <v>3</v>
      </c>
      <c r="AS72" s="153">
        <v>3</v>
      </c>
      <c r="AT72" s="153">
        <v>3</v>
      </c>
      <c r="AU72" s="153">
        <v>3</v>
      </c>
      <c r="AV72" s="157">
        <v>3</v>
      </c>
      <c r="AW72" s="158"/>
      <c r="AX72" s="153"/>
      <c r="AY72" s="156"/>
      <c r="AZ72" s="318"/>
      <c r="BA72" s="319"/>
      <c r="BB72" s="323"/>
      <c r="BC72" s="324"/>
      <c r="BD72" s="324"/>
      <c r="BE72" s="324"/>
      <c r="BF72" s="324"/>
      <c r="BG72" s="324"/>
      <c r="BH72" s="325"/>
    </row>
    <row r="73" spans="2:60" ht="20.25" customHeight="1" x14ac:dyDescent="0.4">
      <c r="B73" s="279" t="s">
        <v>230</v>
      </c>
      <c r="C73" s="280"/>
      <c r="D73" s="280"/>
      <c r="E73" s="280"/>
      <c r="F73" s="280"/>
      <c r="G73" s="280"/>
      <c r="H73" s="280"/>
      <c r="I73" s="280"/>
      <c r="J73" s="280"/>
      <c r="K73" s="280"/>
      <c r="L73" s="280"/>
      <c r="M73" s="280"/>
      <c r="N73" s="280"/>
      <c r="O73" s="280"/>
      <c r="P73" s="280"/>
      <c r="Q73" s="280"/>
      <c r="R73" s="280"/>
      <c r="S73" s="280"/>
      <c r="T73" s="281"/>
      <c r="U73" s="179">
        <f>IF(SUMIF($F$21:$F$68,"介護従業者",U21:U68)+SUMIF($F$21:$F$68,"看護職員",U21:U68)=0,"",(SUMIF($F$21:$F$68,"介護従業者",U21:U68)+SUMIF($F$21:$F$68,"看護職員",U21:U68)))</f>
        <v>48.5</v>
      </c>
      <c r="V73" s="179">
        <f t="shared" ref="V73:AY73" si="1">IF(SUMIF($F$21:$F$68,"介護従業者",V21:V68)+SUMIF($F$21:$F$68,"看護職員",V21:V68)=0,"",(SUMIF($F$21:$F$68,"介護従業者",V21:V68)+SUMIF($F$21:$F$68,"看護職員",V21:V68)))</f>
        <v>44.5</v>
      </c>
      <c r="W73" s="179">
        <f t="shared" si="1"/>
        <v>48.5</v>
      </c>
      <c r="X73" s="179">
        <f t="shared" si="1"/>
        <v>46.499999999999986</v>
      </c>
      <c r="Y73" s="179">
        <f t="shared" si="1"/>
        <v>46</v>
      </c>
      <c r="Z73" s="179">
        <f t="shared" si="1"/>
        <v>48</v>
      </c>
      <c r="AA73" s="161">
        <f t="shared" si="1"/>
        <v>46</v>
      </c>
      <c r="AB73" s="159">
        <f t="shared" si="1"/>
        <v>48.5</v>
      </c>
      <c r="AC73" s="179">
        <f t="shared" si="1"/>
        <v>44.5</v>
      </c>
      <c r="AD73" s="179">
        <f t="shared" si="1"/>
        <v>48.5</v>
      </c>
      <c r="AE73" s="179">
        <f t="shared" si="1"/>
        <v>46.5</v>
      </c>
      <c r="AF73" s="179">
        <f t="shared" si="1"/>
        <v>46</v>
      </c>
      <c r="AG73" s="179">
        <f t="shared" si="1"/>
        <v>48</v>
      </c>
      <c r="AH73" s="161">
        <f t="shared" si="1"/>
        <v>46</v>
      </c>
      <c r="AI73" s="159">
        <f t="shared" si="1"/>
        <v>48.5</v>
      </c>
      <c r="AJ73" s="179">
        <f t="shared" si="1"/>
        <v>44.5</v>
      </c>
      <c r="AK73" s="179">
        <f t="shared" si="1"/>
        <v>48.5</v>
      </c>
      <c r="AL73" s="179">
        <f t="shared" si="1"/>
        <v>46.5</v>
      </c>
      <c r="AM73" s="179">
        <f t="shared" si="1"/>
        <v>46</v>
      </c>
      <c r="AN73" s="179">
        <f t="shared" si="1"/>
        <v>48</v>
      </c>
      <c r="AO73" s="161">
        <f t="shared" si="1"/>
        <v>46</v>
      </c>
      <c r="AP73" s="159">
        <f t="shared" si="1"/>
        <v>48.5</v>
      </c>
      <c r="AQ73" s="179">
        <f t="shared" si="1"/>
        <v>44.5</v>
      </c>
      <c r="AR73" s="179">
        <f t="shared" si="1"/>
        <v>48.5</v>
      </c>
      <c r="AS73" s="179">
        <f t="shared" si="1"/>
        <v>46.5</v>
      </c>
      <c r="AT73" s="179">
        <f t="shared" si="1"/>
        <v>46</v>
      </c>
      <c r="AU73" s="179">
        <f t="shared" si="1"/>
        <v>48</v>
      </c>
      <c r="AV73" s="161">
        <f>IF(SUMIF($F$21:$F$68,"介護従業者",AV21:AV68)+SUMIF($F$21:$F$68,"看護職員",AV21:AV68)=0,"",(SUMIF($F$21:$F$68,"介護従業者",AV21:AV68)+SUMIF($F$21:$F$68,"看護職員",AV21:AV68)))</f>
        <v>46</v>
      </c>
      <c r="AW73" s="159" t="str">
        <f t="shared" si="1"/>
        <v/>
      </c>
      <c r="AX73" s="179" t="str">
        <f t="shared" si="1"/>
        <v/>
      </c>
      <c r="AY73" s="179" t="str">
        <f t="shared" si="1"/>
        <v/>
      </c>
      <c r="AZ73" s="246">
        <f>IF($BC$3="４週",SUM(U73:AV73),IF($BC$3="暦月",SUM(U73:AY73),""))</f>
        <v>1312</v>
      </c>
      <c r="BA73" s="247"/>
      <c r="BB73" s="323"/>
      <c r="BC73" s="324"/>
      <c r="BD73" s="324"/>
      <c r="BE73" s="324"/>
      <c r="BF73" s="324"/>
      <c r="BG73" s="324"/>
      <c r="BH73" s="325"/>
    </row>
    <row r="74" spans="2:60" ht="20.25" customHeight="1" x14ac:dyDescent="0.4">
      <c r="B74" s="279" t="s">
        <v>231</v>
      </c>
      <c r="C74" s="280"/>
      <c r="D74" s="280"/>
      <c r="E74" s="280"/>
      <c r="F74" s="280"/>
      <c r="G74" s="280"/>
      <c r="H74" s="280"/>
      <c r="I74" s="280"/>
      <c r="J74" s="280"/>
      <c r="K74" s="280"/>
      <c r="L74" s="280"/>
      <c r="M74" s="280"/>
      <c r="N74" s="280"/>
      <c r="O74" s="280"/>
      <c r="P74" s="280"/>
      <c r="Q74" s="280"/>
      <c r="R74" s="280"/>
      <c r="S74" s="280"/>
      <c r="T74" s="281"/>
      <c r="U74" s="159">
        <f>IF(SUMIF($F$21:$F$68,"看護職員",U21:U68)=0,"",SUMIF($F$21:$F$68,"看護職員",U21:U68))</f>
        <v>30</v>
      </c>
      <c r="V74" s="160">
        <f t="shared" ref="V74:AY74" si="2">IF(SUMIF($F$21:$F$68,"看護職員",V21:V68)=0,"",SUMIF($F$21:$F$68,"看護職員",V21:V68))</f>
        <v>29.999999999999996</v>
      </c>
      <c r="W74" s="160">
        <f t="shared" si="2"/>
        <v>30</v>
      </c>
      <c r="X74" s="160">
        <f t="shared" si="2"/>
        <v>29.999999999999993</v>
      </c>
      <c r="Y74" s="160">
        <f t="shared" si="2"/>
        <v>30</v>
      </c>
      <c r="Z74" s="160">
        <f t="shared" si="2"/>
        <v>30</v>
      </c>
      <c r="AA74" s="161">
        <f t="shared" si="2"/>
        <v>30</v>
      </c>
      <c r="AB74" s="159">
        <f>IF(SUMIF($F$21:$F$68,"看護職員",AB21:AB68)=0,"",SUMIF($F$21:$F$68,"看護職員",AB21:AB68))</f>
        <v>30</v>
      </c>
      <c r="AC74" s="160">
        <f t="shared" si="2"/>
        <v>30</v>
      </c>
      <c r="AD74" s="160">
        <f t="shared" si="2"/>
        <v>30</v>
      </c>
      <c r="AE74" s="160">
        <f t="shared" si="2"/>
        <v>30</v>
      </c>
      <c r="AF74" s="160">
        <f t="shared" si="2"/>
        <v>30</v>
      </c>
      <c r="AG74" s="160">
        <f t="shared" si="2"/>
        <v>30</v>
      </c>
      <c r="AH74" s="161">
        <f t="shared" si="2"/>
        <v>30</v>
      </c>
      <c r="AI74" s="159">
        <f>IF(SUMIF($F$21:$F$68,"看護職員",AI21:AI68)=0,"",SUMIF($F$21:$F$68,"看護職員",AI21:AI68))</f>
        <v>30</v>
      </c>
      <c r="AJ74" s="160">
        <f t="shared" si="2"/>
        <v>30</v>
      </c>
      <c r="AK74" s="160">
        <f t="shared" si="2"/>
        <v>30</v>
      </c>
      <c r="AL74" s="160">
        <f t="shared" si="2"/>
        <v>30</v>
      </c>
      <c r="AM74" s="160">
        <f t="shared" si="2"/>
        <v>30</v>
      </c>
      <c r="AN74" s="160">
        <f t="shared" si="2"/>
        <v>30</v>
      </c>
      <c r="AO74" s="161">
        <f t="shared" si="2"/>
        <v>30</v>
      </c>
      <c r="AP74" s="159">
        <f>IF(SUMIF($F$21:$F$68,"看護職員",AP21:AP68)=0,"",SUMIF($F$21:$F$68,"看護職員",AP21:AP68))</f>
        <v>30</v>
      </c>
      <c r="AQ74" s="160">
        <f t="shared" si="2"/>
        <v>30</v>
      </c>
      <c r="AR74" s="160">
        <f t="shared" si="2"/>
        <v>30</v>
      </c>
      <c r="AS74" s="160">
        <f t="shared" si="2"/>
        <v>30</v>
      </c>
      <c r="AT74" s="160">
        <f t="shared" si="2"/>
        <v>30</v>
      </c>
      <c r="AU74" s="160">
        <f t="shared" si="2"/>
        <v>30</v>
      </c>
      <c r="AV74" s="161">
        <f t="shared" si="2"/>
        <v>29.999999999999996</v>
      </c>
      <c r="AW74" s="159" t="str">
        <f>IF(SUMIF($F$21:$F$68,"看護職員",AW21:AW68)=0,"",SUMIF($F$21:$F$68,"看護職員",AW21:AW68))</f>
        <v/>
      </c>
      <c r="AX74" s="160" t="str">
        <f t="shared" si="2"/>
        <v/>
      </c>
      <c r="AY74" s="160" t="str">
        <f t="shared" si="2"/>
        <v/>
      </c>
      <c r="AZ74" s="246">
        <f>IF($BC$3="４週",SUM(U74:AV74),IF($BC$3="暦月",SUM(U74:AY74),""))</f>
        <v>840</v>
      </c>
      <c r="BA74" s="247"/>
      <c r="BB74" s="323"/>
      <c r="BC74" s="324"/>
      <c r="BD74" s="324"/>
      <c r="BE74" s="324"/>
      <c r="BF74" s="324"/>
      <c r="BG74" s="324"/>
      <c r="BH74" s="325"/>
    </row>
    <row r="75" spans="2:60" ht="20.25" customHeight="1" thickBot="1" x14ac:dyDescent="0.45">
      <c r="B75" s="329" t="s">
        <v>232</v>
      </c>
      <c r="C75" s="330"/>
      <c r="D75" s="330"/>
      <c r="E75" s="330"/>
      <c r="F75" s="330"/>
      <c r="G75" s="330"/>
      <c r="H75" s="330"/>
      <c r="I75" s="330"/>
      <c r="J75" s="330"/>
      <c r="K75" s="330"/>
      <c r="L75" s="330"/>
      <c r="M75" s="330"/>
      <c r="N75" s="330"/>
      <c r="O75" s="330"/>
      <c r="P75" s="330"/>
      <c r="Q75" s="330"/>
      <c r="R75" s="330"/>
      <c r="S75" s="330"/>
      <c r="T75" s="331"/>
      <c r="U75" s="162">
        <f>IF((SUMIF($G$21:$G$68,"介護従業者",U21:U68)+SUMIF($G$21:$G$68,"看護職員",U21:U68))=0,"",(SUMIF($G$21:$G$68,"介護従業者",U21:U68)+SUMIF($G$21:$G$68,"看護職員",U21:U68)))</f>
        <v>10</v>
      </c>
      <c r="V75" s="163">
        <f t="shared" ref="V75:AV75" si="3">IF((SUMIF($G$21:$G$68,"介護従業者",V21:V68)+SUMIF($G$21:$G$68,"看護職員",V21:V68))=0,"",(SUMIF($G$21:$G$68,"介護従業者",V21:V68)+SUMIF($G$21:$G$68,"看護職員",V21:V68)))</f>
        <v>10</v>
      </c>
      <c r="W75" s="163">
        <f t="shared" si="3"/>
        <v>10</v>
      </c>
      <c r="X75" s="163">
        <f t="shared" si="3"/>
        <v>10</v>
      </c>
      <c r="Y75" s="163">
        <f t="shared" si="3"/>
        <v>10</v>
      </c>
      <c r="Z75" s="163">
        <f t="shared" si="3"/>
        <v>10</v>
      </c>
      <c r="AA75" s="164">
        <f t="shared" si="3"/>
        <v>10</v>
      </c>
      <c r="AB75" s="162">
        <f>IF((SUMIF($G$21:$G$68,"介護従業者",AB21:AB68)+SUMIF($G$21:$G$68,"看護職員",AB21:AB68))=0,"",(SUMIF($G$21:$G$68,"介護従業者",AB21:AB68)+SUMIF($G$21:$G$68,"看護職員",AB21:AB68)))</f>
        <v>10</v>
      </c>
      <c r="AC75" s="163">
        <f t="shared" si="3"/>
        <v>10</v>
      </c>
      <c r="AD75" s="163">
        <f t="shared" si="3"/>
        <v>10</v>
      </c>
      <c r="AE75" s="163">
        <f t="shared" si="3"/>
        <v>10</v>
      </c>
      <c r="AF75" s="163">
        <f t="shared" si="3"/>
        <v>10</v>
      </c>
      <c r="AG75" s="163">
        <f t="shared" si="3"/>
        <v>10</v>
      </c>
      <c r="AH75" s="164">
        <f t="shared" si="3"/>
        <v>10</v>
      </c>
      <c r="AI75" s="162">
        <f>IF((SUMIF($G$21:$G$68,"介護従業者",AI21:AI68)+SUMIF($G$21:$G$68,"看護職員",AI21:AI68))=0,"",(SUMIF($G$21:$G$68,"介護従業者",AI21:AI68)+SUMIF($G$21:$G$68,"看護職員",AI21:AI68)))</f>
        <v>10</v>
      </c>
      <c r="AJ75" s="163">
        <f t="shared" si="3"/>
        <v>10</v>
      </c>
      <c r="AK75" s="163">
        <f t="shared" si="3"/>
        <v>10</v>
      </c>
      <c r="AL75" s="163">
        <f t="shared" si="3"/>
        <v>10</v>
      </c>
      <c r="AM75" s="163">
        <f t="shared" si="3"/>
        <v>10</v>
      </c>
      <c r="AN75" s="163">
        <f t="shared" si="3"/>
        <v>10</v>
      </c>
      <c r="AO75" s="164">
        <f t="shared" si="3"/>
        <v>10</v>
      </c>
      <c r="AP75" s="162">
        <f>IF((SUMIF($G$21:$G$68,"介護従業者",AP21:AP68)+SUMIF($G$21:$G$68,"看護職員",AP21:AP68))=0,"",(SUMIF($G$21:$G$68,"介護従業者",AP21:AP68)+SUMIF($G$21:$G$68,"看護職員",AP21:AP68)))</f>
        <v>10</v>
      </c>
      <c r="AQ75" s="163">
        <f t="shared" si="3"/>
        <v>10</v>
      </c>
      <c r="AR75" s="163">
        <f t="shared" si="3"/>
        <v>10</v>
      </c>
      <c r="AS75" s="163">
        <f t="shared" si="3"/>
        <v>10</v>
      </c>
      <c r="AT75" s="163">
        <f t="shared" si="3"/>
        <v>10</v>
      </c>
      <c r="AU75" s="163">
        <f t="shared" si="3"/>
        <v>10</v>
      </c>
      <c r="AV75" s="164">
        <f t="shared" si="3"/>
        <v>10</v>
      </c>
      <c r="AW75" s="162" t="str">
        <f t="shared" ref="AW75:AY75" si="4">IF(SUMIF($G$21:$G$68,"介護従業者",AW21:AW68)=0,"",SUMIF($G$21:$G$68,"介護従業者",AW21:AW68))</f>
        <v/>
      </c>
      <c r="AX75" s="163" t="str">
        <f t="shared" si="4"/>
        <v/>
      </c>
      <c r="AY75" s="180" t="str">
        <f t="shared" si="4"/>
        <v/>
      </c>
      <c r="AZ75" s="312">
        <f>IF($BC$3="４週",SUM(U75:AV75),IF($BC$3="暦月",SUM(U75:AY75),""))</f>
        <v>280</v>
      </c>
      <c r="BA75" s="313"/>
      <c r="BB75" s="326"/>
      <c r="BC75" s="327"/>
      <c r="BD75" s="327"/>
      <c r="BE75" s="327"/>
      <c r="BF75" s="327"/>
      <c r="BG75" s="327"/>
      <c r="BH75" s="328"/>
    </row>
    <row r="76" spans="2:60" s="165" customFormat="1" ht="20.25" customHeight="1" x14ac:dyDescent="0.4">
      <c r="C76" s="166"/>
      <c r="D76" s="166"/>
      <c r="E76" s="166"/>
      <c r="F76" s="166"/>
      <c r="G76" s="166"/>
      <c r="R76" s="167"/>
      <c r="BH76" s="168"/>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69"/>
      <c r="B130" s="169"/>
      <c r="C130" s="170"/>
      <c r="D130" s="170"/>
      <c r="E130" s="170"/>
      <c r="F130" s="170"/>
      <c r="G130" s="170"/>
      <c r="H130" s="170"/>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2"/>
      <c r="AY130" s="172"/>
      <c r="AZ130" s="172"/>
      <c r="BA130" s="172"/>
      <c r="BB130" s="172"/>
      <c r="BC130" s="172"/>
      <c r="BD130" s="172"/>
      <c r="BE130" s="172"/>
    </row>
    <row r="131" spans="1:57" x14ac:dyDescent="0.4">
      <c r="A131" s="169"/>
      <c r="B131" s="169"/>
      <c r="C131" s="170"/>
      <c r="D131" s="170"/>
      <c r="E131" s="170"/>
      <c r="F131" s="170"/>
      <c r="G131" s="170"/>
      <c r="H131" s="170"/>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2"/>
      <c r="AY131" s="172"/>
      <c r="AZ131" s="172"/>
      <c r="BA131" s="172"/>
      <c r="BB131" s="172"/>
      <c r="BC131" s="172"/>
      <c r="BD131" s="172"/>
      <c r="BE131" s="172"/>
    </row>
    <row r="132" spans="1:57" x14ac:dyDescent="0.4">
      <c r="A132" s="169"/>
      <c r="B132" s="169"/>
      <c r="C132" s="173"/>
      <c r="D132" s="173"/>
      <c r="E132" s="173"/>
      <c r="F132" s="173"/>
      <c r="G132" s="173"/>
      <c r="H132" s="173"/>
      <c r="I132" s="170"/>
      <c r="J132" s="170"/>
      <c r="K132" s="169"/>
      <c r="L132" s="169"/>
      <c r="M132" s="169"/>
      <c r="N132" s="169"/>
      <c r="O132" s="169"/>
      <c r="P132" s="169"/>
    </row>
    <row r="133" spans="1:57" x14ac:dyDescent="0.4">
      <c r="A133" s="169"/>
      <c r="B133" s="169"/>
      <c r="C133" s="173"/>
      <c r="D133" s="173"/>
      <c r="E133" s="173"/>
      <c r="F133" s="173"/>
      <c r="G133" s="173"/>
      <c r="H133" s="173"/>
      <c r="I133" s="170"/>
      <c r="J133" s="170"/>
      <c r="K133" s="169"/>
      <c r="L133" s="169"/>
      <c r="M133" s="169"/>
      <c r="N133" s="169"/>
      <c r="O133" s="169"/>
      <c r="P133" s="169"/>
    </row>
    <row r="134" spans="1:57" x14ac:dyDescent="0.4">
      <c r="C134" s="66"/>
      <c r="D134" s="66"/>
      <c r="E134" s="66"/>
      <c r="F134" s="66"/>
      <c r="G134" s="66"/>
      <c r="H134" s="66"/>
    </row>
    <row r="135" spans="1:57" x14ac:dyDescent="0.4">
      <c r="C135" s="66"/>
      <c r="D135" s="66"/>
      <c r="E135" s="66"/>
      <c r="F135" s="66"/>
      <c r="G135" s="66"/>
      <c r="H135" s="66"/>
    </row>
    <row r="136" spans="1:57" x14ac:dyDescent="0.4">
      <c r="C136" s="66"/>
      <c r="D136" s="66"/>
      <c r="E136" s="66"/>
      <c r="F136" s="66"/>
      <c r="G136" s="66"/>
      <c r="H136" s="66"/>
    </row>
    <row r="137" spans="1:57" x14ac:dyDescent="0.4">
      <c r="C137" s="66"/>
      <c r="D137" s="66"/>
      <c r="E137" s="66"/>
      <c r="F137" s="66"/>
      <c r="G137" s="66"/>
      <c r="H137" s="66"/>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N2" sqref="N2"/>
    </sheetView>
  </sheetViews>
  <sheetFormatPr defaultColWidth="9" defaultRowHeight="25.5" x14ac:dyDescent="0.4"/>
  <cols>
    <col min="1" max="1" width="1.625" style="3" customWidth="1"/>
    <col min="2" max="2" width="5.625" style="2" customWidth="1"/>
    <col min="3" max="3" width="10.625" style="2" customWidth="1"/>
    <col min="4" max="4" width="10.625" style="2" hidden="1" customWidth="1"/>
    <col min="5" max="5" width="3.375" style="2" bestFit="1" customWidth="1"/>
    <col min="6" max="6" width="15.625" style="3" customWidth="1"/>
    <col min="7" max="7" width="3.375" style="3" bestFit="1" customWidth="1"/>
    <col min="8" max="8" width="15.625" style="3" customWidth="1"/>
    <col min="9" max="9" width="3.375" style="3" bestFit="1" customWidth="1"/>
    <col min="10" max="10" width="15.625" style="2" customWidth="1"/>
    <col min="11" max="11" width="3.375" style="3" bestFit="1" customWidth="1"/>
    <col min="12" max="12" width="15.625" style="3" customWidth="1"/>
    <col min="13" max="13" width="5" style="3" customWidth="1"/>
    <col min="14" max="14" width="15.625" style="3" customWidth="1"/>
    <col min="15" max="15" width="3.375" style="3" customWidth="1"/>
    <col min="16" max="16" width="15.625" style="3" customWidth="1"/>
    <col min="17" max="17" width="3.375" style="3" customWidth="1"/>
    <col min="18" max="18" width="15.625" style="3" customWidth="1"/>
    <col min="19" max="19" width="3.375" style="3" customWidth="1"/>
    <col min="20" max="20" width="15.625" style="3" customWidth="1"/>
    <col min="21" max="21" width="3.375" style="3" customWidth="1"/>
    <col min="22" max="22" width="15.625" style="3" customWidth="1"/>
    <col min="23" max="23" width="3.375" style="3" customWidth="1"/>
    <col min="24" max="24" width="15.625" style="3" customWidth="1"/>
    <col min="25" max="25" width="3.375" style="3" customWidth="1"/>
    <col min="26" max="26" width="15.625" style="3" customWidth="1"/>
    <col min="27" max="27" width="3.375" style="3" customWidth="1"/>
    <col min="28" max="28" width="50.625" style="3" customWidth="1"/>
    <col min="29" max="16384" width="9" style="3"/>
  </cols>
  <sheetData>
    <row r="1" spans="2:28" x14ac:dyDescent="0.4">
      <c r="B1" s="1" t="s">
        <v>33</v>
      </c>
    </row>
    <row r="2" spans="2:28" x14ac:dyDescent="0.4">
      <c r="B2" s="4" t="s">
        <v>34</v>
      </c>
      <c r="F2" s="5"/>
      <c r="G2" s="6"/>
      <c r="H2" s="6"/>
      <c r="I2" s="6"/>
      <c r="J2" s="7"/>
      <c r="K2" s="6"/>
      <c r="L2" s="6"/>
    </row>
    <row r="3" spans="2:28" x14ac:dyDescent="0.4">
      <c r="B3" s="5" t="s">
        <v>143</v>
      </c>
      <c r="F3" s="7" t="s">
        <v>144</v>
      </c>
      <c r="G3" s="6"/>
      <c r="H3" s="6"/>
      <c r="I3" s="6"/>
      <c r="J3" s="7"/>
      <c r="K3" s="6"/>
      <c r="L3" s="6"/>
    </row>
    <row r="4" spans="2:28" x14ac:dyDescent="0.4">
      <c r="B4" s="4"/>
      <c r="F4" s="400" t="s">
        <v>35</v>
      </c>
      <c r="G4" s="400"/>
      <c r="H4" s="400"/>
      <c r="I4" s="400"/>
      <c r="J4" s="400"/>
      <c r="K4" s="400"/>
      <c r="L4" s="400"/>
      <c r="N4" s="400" t="s">
        <v>66</v>
      </c>
      <c r="O4" s="400"/>
      <c r="P4" s="400"/>
      <c r="R4" s="400" t="s">
        <v>65</v>
      </c>
      <c r="S4" s="400"/>
      <c r="T4" s="400"/>
      <c r="U4" s="400"/>
      <c r="V4" s="400"/>
      <c r="W4" s="400"/>
      <c r="X4" s="400"/>
      <c r="Z4" s="21" t="s">
        <v>75</v>
      </c>
      <c r="AB4" s="400" t="s">
        <v>174</v>
      </c>
    </row>
    <row r="5" spans="2:28" x14ac:dyDescent="0.4">
      <c r="B5" s="2" t="s">
        <v>20</v>
      </c>
      <c r="C5" s="2" t="s">
        <v>4</v>
      </c>
      <c r="F5" s="2" t="s">
        <v>170</v>
      </c>
      <c r="G5" s="2"/>
      <c r="H5" s="2" t="s">
        <v>171</v>
      </c>
      <c r="J5" s="2" t="s">
        <v>36</v>
      </c>
      <c r="L5" s="2" t="s">
        <v>35</v>
      </c>
      <c r="N5" s="2" t="s">
        <v>172</v>
      </c>
      <c r="P5" s="2" t="s">
        <v>173</v>
      </c>
      <c r="R5" s="2" t="s">
        <v>172</v>
      </c>
      <c r="T5" s="2" t="s">
        <v>173</v>
      </c>
      <c r="V5" s="2" t="s">
        <v>36</v>
      </c>
      <c r="X5" s="2" t="s">
        <v>35</v>
      </c>
      <c r="Z5" s="22" t="s">
        <v>76</v>
      </c>
      <c r="AB5" s="400"/>
    </row>
    <row r="6" spans="2:28" x14ac:dyDescent="0.4">
      <c r="B6" s="8">
        <v>1</v>
      </c>
      <c r="C6" s="9" t="s">
        <v>39</v>
      </c>
      <c r="D6" s="24" t="str">
        <f>C6</f>
        <v>a</v>
      </c>
      <c r="E6" s="8" t="s">
        <v>16</v>
      </c>
      <c r="F6" s="10">
        <v>0.29166666666666669</v>
      </c>
      <c r="G6" s="8" t="s">
        <v>17</v>
      </c>
      <c r="H6" s="10">
        <v>0.66666666666666663</v>
      </c>
      <c r="I6" s="11" t="s">
        <v>38</v>
      </c>
      <c r="J6" s="10">
        <v>4.1666666666666664E-2</v>
      </c>
      <c r="K6" s="12" t="s">
        <v>2</v>
      </c>
      <c r="L6" s="15">
        <f>IF(OR(F6="",H6=""),"",(H6+IF(F6&gt;H6,1,0)-F6-J6)*24)</f>
        <v>7.9999999999999982</v>
      </c>
      <c r="N6" s="13">
        <f>【記載例】看多機!$BB$13</f>
        <v>0.29166666666666669</v>
      </c>
      <c r="O6" s="2" t="s">
        <v>17</v>
      </c>
      <c r="P6" s="13">
        <f>【記載例】看多機!$BF$13</f>
        <v>0.83333333333333337</v>
      </c>
      <c r="R6" s="16">
        <f t="shared" ref="R6:R8" si="0">IF(F6="","",IF(F6&lt;N6,N6,IF(F6&gt;=P6,"",F6)))</f>
        <v>0.29166666666666669</v>
      </c>
      <c r="S6" s="2" t="s">
        <v>17</v>
      </c>
      <c r="T6" s="16">
        <f t="shared" ref="T6:T8" si="1">IF(H6="","",IF(H6&gt;F6,IF(H6&lt;P6,H6,P6),P6))</f>
        <v>0.66666666666666663</v>
      </c>
      <c r="U6" s="14" t="s">
        <v>38</v>
      </c>
      <c r="V6" s="10">
        <v>4.1666666666666664E-2</v>
      </c>
      <c r="W6" s="3" t="s">
        <v>2</v>
      </c>
      <c r="X6" s="15">
        <f>IF(R6="","",IF((T6+IF(R6&gt;T6,1,0)-R6-V6)*24=0,"",(T6+IF(R6&gt;T6,1,0)-R6-V6)*24))</f>
        <v>7.9999999999999982</v>
      </c>
      <c r="Z6" s="15" t="str">
        <f>IF(X6="",L6,IF(OR(L6-X6=0,L6-X6&lt;0),"-",L6-X6))</f>
        <v>-</v>
      </c>
      <c r="AB6" s="23"/>
    </row>
    <row r="7" spans="2:28" x14ac:dyDescent="0.4">
      <c r="B7" s="8">
        <v>2</v>
      </c>
      <c r="C7" s="9" t="s">
        <v>40</v>
      </c>
      <c r="D7" s="24" t="str">
        <f t="shared" ref="D7:D38" si="2">C7</f>
        <v>b</v>
      </c>
      <c r="E7" s="8" t="s">
        <v>16</v>
      </c>
      <c r="F7" s="10">
        <v>0.45833333333333331</v>
      </c>
      <c r="G7" s="8" t="s">
        <v>17</v>
      </c>
      <c r="H7" s="10">
        <v>0.83333333333333337</v>
      </c>
      <c r="I7" s="11" t="s">
        <v>38</v>
      </c>
      <c r="J7" s="10">
        <v>4.1666666666666664E-2</v>
      </c>
      <c r="K7" s="12" t="s">
        <v>2</v>
      </c>
      <c r="L7" s="15">
        <f>IF(OR(F7="",H7=""),"",(H7+IF(F7&gt;H7,1,0)-F7-J7)*24)</f>
        <v>8</v>
      </c>
      <c r="N7" s="13">
        <f>【記載例】看多機!$BB$13</f>
        <v>0.29166666666666669</v>
      </c>
      <c r="O7" s="2" t="s">
        <v>17</v>
      </c>
      <c r="P7" s="13">
        <f>【記載例】看多機!$BF$13</f>
        <v>0.83333333333333337</v>
      </c>
      <c r="R7" s="16">
        <f t="shared" si="0"/>
        <v>0.45833333333333331</v>
      </c>
      <c r="S7" s="2" t="s">
        <v>17</v>
      </c>
      <c r="T7" s="16">
        <f t="shared" si="1"/>
        <v>0.83333333333333337</v>
      </c>
      <c r="U7" s="14" t="s">
        <v>38</v>
      </c>
      <c r="V7" s="10">
        <v>4.1666666666666664E-2</v>
      </c>
      <c r="W7" s="3" t="s">
        <v>2</v>
      </c>
      <c r="X7" s="15">
        <f>IF(R7="","",IF((T7+IF(R7&gt;T7,1,0)-R7-V7)*24=0,"",(T7+IF(R7&gt;T7,1,0)-R7-V7)*24))</f>
        <v>8</v>
      </c>
      <c r="Z7" s="15" t="str">
        <f>IF(X7="",L7,IF(OR(L7-X7=0,L7-X7&lt;0),"-",L7-X7))</f>
        <v>-</v>
      </c>
      <c r="AB7" s="23"/>
    </row>
    <row r="8" spans="2:28" x14ac:dyDescent="0.4">
      <c r="B8" s="8">
        <v>3</v>
      </c>
      <c r="C8" s="9" t="s">
        <v>41</v>
      </c>
      <c r="D8" s="24" t="str">
        <f t="shared" si="2"/>
        <v>c</v>
      </c>
      <c r="E8" s="8" t="s">
        <v>16</v>
      </c>
      <c r="F8" s="10">
        <v>0.375</v>
      </c>
      <c r="G8" s="8" t="s">
        <v>17</v>
      </c>
      <c r="H8" s="10">
        <v>0.75</v>
      </c>
      <c r="I8" s="11" t="s">
        <v>38</v>
      </c>
      <c r="J8" s="10">
        <v>4.1666666666666664E-2</v>
      </c>
      <c r="K8" s="12" t="s">
        <v>2</v>
      </c>
      <c r="L8" s="15">
        <f>IF(OR(F8="",H8=""),"",(H8+IF(F8&gt;H8,1,0)-F8-J8)*24)</f>
        <v>8</v>
      </c>
      <c r="N8" s="13">
        <f>【記載例】看多機!$BB$13</f>
        <v>0.29166666666666669</v>
      </c>
      <c r="O8" s="2" t="s">
        <v>17</v>
      </c>
      <c r="P8" s="13">
        <f>【記載例】看多機!$BF$13</f>
        <v>0.83333333333333337</v>
      </c>
      <c r="R8" s="16">
        <f t="shared" si="0"/>
        <v>0.375</v>
      </c>
      <c r="S8" s="2" t="s">
        <v>17</v>
      </c>
      <c r="T8" s="16">
        <f t="shared" si="1"/>
        <v>0.75</v>
      </c>
      <c r="U8" s="14" t="s">
        <v>38</v>
      </c>
      <c r="V8" s="10">
        <v>4.1666666666666664E-2</v>
      </c>
      <c r="W8" s="3" t="s">
        <v>2</v>
      </c>
      <c r="X8" s="15">
        <f>IF(R8="","",IF((T8+IF(R8&gt;T8,1,0)-R8-V8)*24=0,"",(T8+IF(R8&gt;T8,1,0)-R8-V8)*24))</f>
        <v>8</v>
      </c>
      <c r="Z8" s="15" t="str">
        <f>IF(X8="",L8,IF(OR(L8-X8=0,L8-X8&lt;0),"-",L8-X8))</f>
        <v>-</v>
      </c>
      <c r="AB8" s="23"/>
    </row>
    <row r="9" spans="2:28" x14ac:dyDescent="0.4">
      <c r="B9" s="8">
        <v>4</v>
      </c>
      <c r="C9" s="9" t="s">
        <v>158</v>
      </c>
      <c r="D9" s="24" t="str">
        <f t="shared" si="2"/>
        <v>d</v>
      </c>
      <c r="E9" s="8" t="s">
        <v>16</v>
      </c>
      <c r="F9" s="10">
        <v>0.35416666666666669</v>
      </c>
      <c r="G9" s="8" t="s">
        <v>17</v>
      </c>
      <c r="H9" s="10">
        <v>0.72916666666666663</v>
      </c>
      <c r="I9" s="11" t="s">
        <v>38</v>
      </c>
      <c r="J9" s="10">
        <v>4.1666666666666664E-2</v>
      </c>
      <c r="K9" s="12" t="s">
        <v>2</v>
      </c>
      <c r="L9" s="15">
        <f>IF(OR(F9="",H9=""),"",(H9+IF(F9&gt;H9,1,0)-F9-J9)*24)</f>
        <v>7.9999999999999982</v>
      </c>
      <c r="N9" s="13">
        <f>【記載例】看多機!$BB$13</f>
        <v>0.29166666666666669</v>
      </c>
      <c r="O9" s="2" t="s">
        <v>17</v>
      </c>
      <c r="P9" s="13">
        <f>【記載例】看多機!$BF$13</f>
        <v>0.83333333333333337</v>
      </c>
      <c r="R9" s="16">
        <f t="shared" ref="R9:R22" si="3">IF(F9="","",IF(F9&lt;N9,N9,IF(F9&gt;=P9,"",F9)))</f>
        <v>0.35416666666666669</v>
      </c>
      <c r="S9" s="2" t="s">
        <v>17</v>
      </c>
      <c r="T9" s="16">
        <f t="shared" ref="T9:T22" si="4">IF(H9="","",IF(H9&gt;F9,IF(H9&lt;P9,H9,P9),P9))</f>
        <v>0.72916666666666663</v>
      </c>
      <c r="U9" s="14" t="s">
        <v>38</v>
      </c>
      <c r="V9" s="10">
        <v>4.1666666666666664E-2</v>
      </c>
      <c r="W9" s="3" t="s">
        <v>2</v>
      </c>
      <c r="X9" s="15">
        <f>IF(R9="","",IF((T9+IF(R9&gt;T9,1,0)-R9-V9)*24=0,"",(T9+IF(R9&gt;T9,1,0)-R9-V9)*24))</f>
        <v>7.9999999999999982</v>
      </c>
      <c r="Z9" s="15" t="str">
        <f>IF(X9="",L9,IF(OR(L9-X9=0,L9-X9&lt;0),"-",L9-X9))</f>
        <v>-</v>
      </c>
      <c r="AB9" s="23"/>
    </row>
    <row r="10" spans="2:28" x14ac:dyDescent="0.4">
      <c r="B10" s="8">
        <v>5</v>
      </c>
      <c r="C10" s="9" t="s">
        <v>43</v>
      </c>
      <c r="D10" s="24" t="str">
        <f t="shared" si="2"/>
        <v>e</v>
      </c>
      <c r="E10" s="8" t="s">
        <v>16</v>
      </c>
      <c r="F10" s="10">
        <v>0.375</v>
      </c>
      <c r="G10" s="8" t="s">
        <v>17</v>
      </c>
      <c r="H10" s="10">
        <v>0.625</v>
      </c>
      <c r="I10" s="11" t="s">
        <v>38</v>
      </c>
      <c r="J10" s="10">
        <v>0</v>
      </c>
      <c r="K10" s="12" t="s">
        <v>2</v>
      </c>
      <c r="L10" s="15">
        <f t="shared" ref="L10:L22" si="5">IF(OR(F10="",H10=""),"",(H10+IF(F10&gt;H10,1,0)-F10-J10)*24)</f>
        <v>6</v>
      </c>
      <c r="N10" s="13">
        <f>【記載例】看多機!$BB$13</f>
        <v>0.29166666666666669</v>
      </c>
      <c r="O10" s="2" t="s">
        <v>17</v>
      </c>
      <c r="P10" s="13">
        <f>【記載例】看多機!$BF$13</f>
        <v>0.83333333333333337</v>
      </c>
      <c r="R10" s="16">
        <f t="shared" si="3"/>
        <v>0.375</v>
      </c>
      <c r="S10" s="2" t="s">
        <v>17</v>
      </c>
      <c r="T10" s="16">
        <f t="shared" si="4"/>
        <v>0.625</v>
      </c>
      <c r="U10" s="14" t="s">
        <v>38</v>
      </c>
      <c r="V10" s="10">
        <v>0</v>
      </c>
      <c r="W10" s="3" t="s">
        <v>2</v>
      </c>
      <c r="X10" s="15">
        <f t="shared" ref="X10:X22" si="6">IF(R10="","",IF((T10+IF(R10&gt;T10,1,0)-R10-V10)*24=0,"",(T10+IF(R10&gt;T10,1,0)-R10-V10)*24))</f>
        <v>6</v>
      </c>
      <c r="Z10" s="15" t="str">
        <f t="shared" ref="Z10:Z22" si="7">IF(X10="",L10,IF(OR(L10-X10=0,L10-X10&lt;0),"-",L10-X10))</f>
        <v>-</v>
      </c>
      <c r="AB10" s="23"/>
    </row>
    <row r="11" spans="2:28" x14ac:dyDescent="0.4">
      <c r="B11" s="8">
        <v>6</v>
      </c>
      <c r="C11" s="9" t="s">
        <v>44</v>
      </c>
      <c r="D11" s="24" t="str">
        <f t="shared" si="2"/>
        <v>f</v>
      </c>
      <c r="E11" s="8" t="s">
        <v>16</v>
      </c>
      <c r="F11" s="10">
        <v>0.41666666666666669</v>
      </c>
      <c r="G11" s="8" t="s">
        <v>17</v>
      </c>
      <c r="H11" s="10">
        <v>0.66666666666666663</v>
      </c>
      <c r="I11" s="11" t="s">
        <v>38</v>
      </c>
      <c r="J11" s="10">
        <v>0</v>
      </c>
      <c r="K11" s="12" t="s">
        <v>2</v>
      </c>
      <c r="L11" s="15">
        <f t="shared" si="5"/>
        <v>5.9999999999999982</v>
      </c>
      <c r="N11" s="13">
        <f>【記載例】看多機!$BB$13</f>
        <v>0.29166666666666669</v>
      </c>
      <c r="O11" s="2" t="s">
        <v>17</v>
      </c>
      <c r="P11" s="13">
        <f>【記載例】看多機!$BF$13</f>
        <v>0.83333333333333337</v>
      </c>
      <c r="R11" s="16">
        <f t="shared" si="3"/>
        <v>0.41666666666666669</v>
      </c>
      <c r="S11" s="2" t="s">
        <v>17</v>
      </c>
      <c r="T11" s="16">
        <f t="shared" si="4"/>
        <v>0.66666666666666663</v>
      </c>
      <c r="U11" s="14" t="s">
        <v>38</v>
      </c>
      <c r="V11" s="10">
        <v>0</v>
      </c>
      <c r="W11" s="3" t="s">
        <v>2</v>
      </c>
      <c r="X11" s="15">
        <f t="shared" si="6"/>
        <v>5.9999999999999982</v>
      </c>
      <c r="Z11" s="15" t="str">
        <f t="shared" si="7"/>
        <v>-</v>
      </c>
      <c r="AB11" s="23"/>
    </row>
    <row r="12" spans="2:28" x14ac:dyDescent="0.4">
      <c r="B12" s="8">
        <v>7</v>
      </c>
      <c r="C12" s="9" t="s">
        <v>45</v>
      </c>
      <c r="D12" s="24" t="str">
        <f t="shared" si="2"/>
        <v>g</v>
      </c>
      <c r="E12" s="8" t="s">
        <v>16</v>
      </c>
      <c r="F12" s="10">
        <v>0.29166666666666669</v>
      </c>
      <c r="G12" s="8" t="s">
        <v>17</v>
      </c>
      <c r="H12" s="10">
        <v>0.39583333333333331</v>
      </c>
      <c r="I12" s="11" t="s">
        <v>38</v>
      </c>
      <c r="J12" s="10">
        <v>0</v>
      </c>
      <c r="K12" s="12" t="s">
        <v>2</v>
      </c>
      <c r="L12" s="15">
        <f t="shared" si="5"/>
        <v>2.4999999999999991</v>
      </c>
      <c r="N12" s="13">
        <f>【記載例】看多機!$BB$13</f>
        <v>0.29166666666666669</v>
      </c>
      <c r="O12" s="2" t="s">
        <v>17</v>
      </c>
      <c r="P12" s="13">
        <f>【記載例】看多機!$BF$13</f>
        <v>0.83333333333333337</v>
      </c>
      <c r="R12" s="16">
        <f t="shared" si="3"/>
        <v>0.29166666666666669</v>
      </c>
      <c r="S12" s="2" t="s">
        <v>17</v>
      </c>
      <c r="T12" s="16">
        <f t="shared" si="4"/>
        <v>0.39583333333333331</v>
      </c>
      <c r="U12" s="14" t="s">
        <v>38</v>
      </c>
      <c r="V12" s="10">
        <v>0</v>
      </c>
      <c r="W12" s="3" t="s">
        <v>2</v>
      </c>
      <c r="X12" s="15">
        <f t="shared" si="6"/>
        <v>2.4999999999999991</v>
      </c>
      <c r="Z12" s="15" t="str">
        <f t="shared" si="7"/>
        <v>-</v>
      </c>
      <c r="AB12" s="23"/>
    </row>
    <row r="13" spans="2:28" x14ac:dyDescent="0.4">
      <c r="B13" s="8">
        <v>8</v>
      </c>
      <c r="C13" s="9" t="s">
        <v>46</v>
      </c>
      <c r="D13" s="24" t="str">
        <f t="shared" si="2"/>
        <v>h</v>
      </c>
      <c r="E13" s="8" t="s">
        <v>16</v>
      </c>
      <c r="F13" s="10">
        <v>0.66666666666666663</v>
      </c>
      <c r="G13" s="8" t="s">
        <v>17</v>
      </c>
      <c r="H13" s="10">
        <v>0.83333333333333337</v>
      </c>
      <c r="I13" s="11" t="s">
        <v>38</v>
      </c>
      <c r="J13" s="10">
        <v>0</v>
      </c>
      <c r="K13" s="12" t="s">
        <v>2</v>
      </c>
      <c r="L13" s="15">
        <f t="shared" si="5"/>
        <v>4.0000000000000018</v>
      </c>
      <c r="N13" s="13">
        <f>【記載例】看多機!$BB$13</f>
        <v>0.29166666666666669</v>
      </c>
      <c r="O13" s="2" t="s">
        <v>17</v>
      </c>
      <c r="P13" s="13">
        <f>【記載例】看多機!$BF$13</f>
        <v>0.83333333333333337</v>
      </c>
      <c r="R13" s="16">
        <f t="shared" si="3"/>
        <v>0.66666666666666663</v>
      </c>
      <c r="S13" s="2" t="s">
        <v>17</v>
      </c>
      <c r="T13" s="16">
        <f t="shared" si="4"/>
        <v>0.83333333333333337</v>
      </c>
      <c r="U13" s="14" t="s">
        <v>38</v>
      </c>
      <c r="V13" s="10">
        <v>0</v>
      </c>
      <c r="W13" s="3" t="s">
        <v>2</v>
      </c>
      <c r="X13" s="15">
        <f t="shared" si="6"/>
        <v>4.0000000000000018</v>
      </c>
      <c r="Z13" s="15" t="str">
        <f t="shared" si="7"/>
        <v>-</v>
      </c>
      <c r="AB13" s="23"/>
    </row>
    <row r="14" spans="2:28" x14ac:dyDescent="0.4">
      <c r="B14" s="8">
        <v>9</v>
      </c>
      <c r="C14" s="9" t="s">
        <v>47</v>
      </c>
      <c r="D14" s="24" t="str">
        <f t="shared" si="2"/>
        <v>i</v>
      </c>
      <c r="E14" s="8" t="s">
        <v>16</v>
      </c>
      <c r="F14" s="10">
        <v>0.70833333333333337</v>
      </c>
      <c r="G14" s="8" t="s">
        <v>17</v>
      </c>
      <c r="H14" s="10">
        <v>1</v>
      </c>
      <c r="I14" s="11" t="s">
        <v>38</v>
      </c>
      <c r="J14" s="10">
        <v>0</v>
      </c>
      <c r="K14" s="12" t="s">
        <v>2</v>
      </c>
      <c r="L14" s="15">
        <f t="shared" si="5"/>
        <v>6.9999999999999991</v>
      </c>
      <c r="N14" s="13">
        <f>【記載例】看多機!$BB$13</f>
        <v>0.29166666666666669</v>
      </c>
      <c r="O14" s="2" t="s">
        <v>17</v>
      </c>
      <c r="P14" s="13">
        <f>【記載例】看多機!$BF$13</f>
        <v>0.83333333333333337</v>
      </c>
      <c r="R14" s="16">
        <f t="shared" si="3"/>
        <v>0.70833333333333337</v>
      </c>
      <c r="S14" s="2" t="s">
        <v>17</v>
      </c>
      <c r="T14" s="16">
        <f t="shared" si="4"/>
        <v>0.83333333333333337</v>
      </c>
      <c r="U14" s="14" t="s">
        <v>38</v>
      </c>
      <c r="V14" s="10">
        <v>0</v>
      </c>
      <c r="W14" s="3" t="s">
        <v>2</v>
      </c>
      <c r="X14" s="15">
        <f t="shared" si="6"/>
        <v>3</v>
      </c>
      <c r="Z14" s="15">
        <f t="shared" si="7"/>
        <v>3.9999999999999991</v>
      </c>
      <c r="AB14" s="23" t="s">
        <v>217</v>
      </c>
    </row>
    <row r="15" spans="2:28" x14ac:dyDescent="0.4">
      <c r="B15" s="8">
        <v>10</v>
      </c>
      <c r="C15" s="9" t="s">
        <v>48</v>
      </c>
      <c r="D15" s="24" t="str">
        <f t="shared" si="2"/>
        <v>j</v>
      </c>
      <c r="E15" s="8" t="s">
        <v>16</v>
      </c>
      <c r="F15" s="10">
        <v>0</v>
      </c>
      <c r="G15" s="8" t="s">
        <v>17</v>
      </c>
      <c r="H15" s="10">
        <v>0.41666666666666669</v>
      </c>
      <c r="I15" s="11" t="s">
        <v>38</v>
      </c>
      <c r="J15" s="10">
        <v>4.1666666666666664E-2</v>
      </c>
      <c r="K15" s="12" t="s">
        <v>2</v>
      </c>
      <c r="L15" s="15">
        <f t="shared" si="5"/>
        <v>9</v>
      </c>
      <c r="N15" s="13">
        <f>【記載例】看多機!$BB$13</f>
        <v>0.29166666666666669</v>
      </c>
      <c r="O15" s="2" t="s">
        <v>17</v>
      </c>
      <c r="P15" s="13">
        <f>【記載例】看多機!$BF$13</f>
        <v>0.83333333333333337</v>
      </c>
      <c r="R15" s="16">
        <f>IF(F15="","",IF(F15&lt;N15,N15,IF(F15&gt;=P15,"",F15)))</f>
        <v>0.29166666666666669</v>
      </c>
      <c r="S15" s="2" t="s">
        <v>17</v>
      </c>
      <c r="T15" s="16">
        <f t="shared" si="4"/>
        <v>0.41666666666666669</v>
      </c>
      <c r="U15" s="14" t="s">
        <v>38</v>
      </c>
      <c r="V15" s="10">
        <v>0</v>
      </c>
      <c r="W15" s="3" t="s">
        <v>2</v>
      </c>
      <c r="X15" s="15">
        <f>IF(R15="","",IF((T15+IF(R15&gt;T15,1,0)-R15-V15)*24=0,"",(T15+IF(R15&gt;T15,1,0)-R15-V15)*24))</f>
        <v>3</v>
      </c>
      <c r="Z15" s="15">
        <f>IF(X15="",L15,IF(OR(L15-X15=0,L15-X15&lt;0),"-",L15-X15))</f>
        <v>6</v>
      </c>
      <c r="AB15" s="23" t="s">
        <v>218</v>
      </c>
    </row>
    <row r="16" spans="2:28" x14ac:dyDescent="0.4">
      <c r="B16" s="8">
        <v>11</v>
      </c>
      <c r="C16" s="9" t="s">
        <v>49</v>
      </c>
      <c r="D16" s="24" t="str">
        <f t="shared" si="2"/>
        <v>k</v>
      </c>
      <c r="E16" s="8" t="s">
        <v>16</v>
      </c>
      <c r="F16" s="10"/>
      <c r="G16" s="8" t="s">
        <v>17</v>
      </c>
      <c r="H16" s="10"/>
      <c r="I16" s="11" t="s">
        <v>38</v>
      </c>
      <c r="J16" s="10">
        <v>0</v>
      </c>
      <c r="K16" s="12" t="s">
        <v>2</v>
      </c>
      <c r="L16" s="15" t="str">
        <f t="shared" si="5"/>
        <v/>
      </c>
      <c r="N16" s="13">
        <f>【記載例】看多機!$BB$13</f>
        <v>0.29166666666666669</v>
      </c>
      <c r="O16" s="2" t="s">
        <v>17</v>
      </c>
      <c r="P16" s="13">
        <f>【記載例】看多機!$BF$13</f>
        <v>0.83333333333333337</v>
      </c>
      <c r="R16" s="16" t="str">
        <f t="shared" si="3"/>
        <v/>
      </c>
      <c r="S16" s="2" t="s">
        <v>17</v>
      </c>
      <c r="T16" s="16" t="str">
        <f t="shared" si="4"/>
        <v/>
      </c>
      <c r="U16" s="14" t="s">
        <v>38</v>
      </c>
      <c r="V16" s="10">
        <v>0</v>
      </c>
      <c r="W16" s="3" t="s">
        <v>2</v>
      </c>
      <c r="X16" s="15" t="str">
        <f t="shared" si="6"/>
        <v/>
      </c>
      <c r="Z16" s="15" t="str">
        <f t="shared" si="7"/>
        <v/>
      </c>
      <c r="AB16" s="23"/>
    </row>
    <row r="17" spans="2:28" x14ac:dyDescent="0.4">
      <c r="B17" s="8">
        <v>12</v>
      </c>
      <c r="C17" s="9" t="s">
        <v>50</v>
      </c>
      <c r="D17" s="24" t="str">
        <f t="shared" si="2"/>
        <v>l</v>
      </c>
      <c r="E17" s="8" t="s">
        <v>16</v>
      </c>
      <c r="F17" s="10"/>
      <c r="G17" s="8" t="s">
        <v>17</v>
      </c>
      <c r="H17" s="10"/>
      <c r="I17" s="11" t="s">
        <v>38</v>
      </c>
      <c r="J17" s="10">
        <v>0</v>
      </c>
      <c r="K17" s="12" t="s">
        <v>2</v>
      </c>
      <c r="L17" s="15" t="str">
        <f t="shared" si="5"/>
        <v/>
      </c>
      <c r="N17" s="13">
        <f>【記載例】看多機!$BB$13</f>
        <v>0.29166666666666669</v>
      </c>
      <c r="O17" s="2" t="s">
        <v>17</v>
      </c>
      <c r="P17" s="13">
        <f>【記載例】看多機!$BF$13</f>
        <v>0.83333333333333337</v>
      </c>
      <c r="R17" s="16" t="str">
        <f t="shared" si="3"/>
        <v/>
      </c>
      <c r="S17" s="2" t="s">
        <v>17</v>
      </c>
      <c r="T17" s="16" t="str">
        <f t="shared" si="4"/>
        <v/>
      </c>
      <c r="U17" s="14" t="s">
        <v>38</v>
      </c>
      <c r="V17" s="10">
        <v>0</v>
      </c>
      <c r="W17" s="3" t="s">
        <v>2</v>
      </c>
      <c r="X17" s="15" t="str">
        <f t="shared" si="6"/>
        <v/>
      </c>
      <c r="Z17" s="15" t="str">
        <f t="shared" si="7"/>
        <v/>
      </c>
      <c r="AB17" s="23"/>
    </row>
    <row r="18" spans="2:28" x14ac:dyDescent="0.4">
      <c r="B18" s="8">
        <v>13</v>
      </c>
      <c r="C18" s="9" t="s">
        <v>51</v>
      </c>
      <c r="D18" s="24" t="str">
        <f t="shared" si="2"/>
        <v>m</v>
      </c>
      <c r="E18" s="8" t="s">
        <v>16</v>
      </c>
      <c r="F18" s="10"/>
      <c r="G18" s="8" t="s">
        <v>17</v>
      </c>
      <c r="H18" s="10"/>
      <c r="I18" s="11" t="s">
        <v>38</v>
      </c>
      <c r="J18" s="10">
        <v>0</v>
      </c>
      <c r="K18" s="12" t="s">
        <v>2</v>
      </c>
      <c r="L18" s="15" t="str">
        <f t="shared" si="5"/>
        <v/>
      </c>
      <c r="N18" s="13">
        <f>【記載例】看多機!$BB$13</f>
        <v>0.29166666666666669</v>
      </c>
      <c r="O18" s="2" t="s">
        <v>17</v>
      </c>
      <c r="P18" s="13">
        <f>【記載例】看多機!$BF$13</f>
        <v>0.83333333333333337</v>
      </c>
      <c r="R18" s="16" t="str">
        <f t="shared" si="3"/>
        <v/>
      </c>
      <c r="S18" s="2" t="s">
        <v>17</v>
      </c>
      <c r="T18" s="16" t="str">
        <f t="shared" si="4"/>
        <v/>
      </c>
      <c r="U18" s="14" t="s">
        <v>38</v>
      </c>
      <c r="V18" s="10">
        <v>0</v>
      </c>
      <c r="W18" s="3" t="s">
        <v>2</v>
      </c>
      <c r="X18" s="15" t="str">
        <f t="shared" si="6"/>
        <v/>
      </c>
      <c r="Z18" s="15" t="str">
        <f t="shared" si="7"/>
        <v/>
      </c>
      <c r="AB18" s="23"/>
    </row>
    <row r="19" spans="2:28" x14ac:dyDescent="0.4">
      <c r="B19" s="8">
        <v>14</v>
      </c>
      <c r="C19" s="9" t="s">
        <v>52</v>
      </c>
      <c r="D19" s="24" t="str">
        <f t="shared" si="2"/>
        <v>n</v>
      </c>
      <c r="E19" s="8" t="s">
        <v>16</v>
      </c>
      <c r="F19" s="10"/>
      <c r="G19" s="8" t="s">
        <v>17</v>
      </c>
      <c r="H19" s="10"/>
      <c r="I19" s="11" t="s">
        <v>38</v>
      </c>
      <c r="J19" s="10">
        <v>0</v>
      </c>
      <c r="K19" s="12" t="s">
        <v>2</v>
      </c>
      <c r="L19" s="15" t="str">
        <f t="shared" si="5"/>
        <v/>
      </c>
      <c r="N19" s="13">
        <f>【記載例】看多機!$BB$13</f>
        <v>0.29166666666666669</v>
      </c>
      <c r="O19" s="2" t="s">
        <v>17</v>
      </c>
      <c r="P19" s="13">
        <f>【記載例】看多機!$BF$13</f>
        <v>0.83333333333333337</v>
      </c>
      <c r="R19" s="16" t="str">
        <f t="shared" si="3"/>
        <v/>
      </c>
      <c r="S19" s="2" t="s">
        <v>17</v>
      </c>
      <c r="T19" s="16" t="str">
        <f t="shared" si="4"/>
        <v/>
      </c>
      <c r="U19" s="14" t="s">
        <v>38</v>
      </c>
      <c r="V19" s="10">
        <v>0</v>
      </c>
      <c r="W19" s="3" t="s">
        <v>2</v>
      </c>
      <c r="X19" s="15" t="str">
        <f t="shared" si="6"/>
        <v/>
      </c>
      <c r="Z19" s="15" t="str">
        <f t="shared" si="7"/>
        <v/>
      </c>
      <c r="AB19" s="23"/>
    </row>
    <row r="20" spans="2:28" x14ac:dyDescent="0.4">
      <c r="B20" s="8">
        <v>15</v>
      </c>
      <c r="C20" s="9" t="s">
        <v>53</v>
      </c>
      <c r="D20" s="24" t="str">
        <f t="shared" si="2"/>
        <v>o</v>
      </c>
      <c r="E20" s="8" t="s">
        <v>16</v>
      </c>
      <c r="F20" s="10"/>
      <c r="G20" s="8" t="s">
        <v>17</v>
      </c>
      <c r="H20" s="10"/>
      <c r="I20" s="11" t="s">
        <v>38</v>
      </c>
      <c r="J20" s="10">
        <v>0</v>
      </c>
      <c r="K20" s="12" t="s">
        <v>2</v>
      </c>
      <c r="L20" s="15" t="str">
        <f t="shared" si="5"/>
        <v/>
      </c>
      <c r="N20" s="13">
        <f>【記載例】看多機!$BB$13</f>
        <v>0.29166666666666669</v>
      </c>
      <c r="O20" s="2" t="s">
        <v>17</v>
      </c>
      <c r="P20" s="13">
        <f>【記載例】看多機!$BF$13</f>
        <v>0.83333333333333337</v>
      </c>
      <c r="R20" s="16" t="str">
        <f t="shared" si="3"/>
        <v/>
      </c>
      <c r="S20" s="2" t="s">
        <v>17</v>
      </c>
      <c r="T20" s="16" t="str">
        <f t="shared" si="4"/>
        <v/>
      </c>
      <c r="U20" s="14" t="s">
        <v>38</v>
      </c>
      <c r="V20" s="10">
        <v>0</v>
      </c>
      <c r="W20" s="3" t="s">
        <v>2</v>
      </c>
      <c r="X20" s="15" t="str">
        <f t="shared" si="6"/>
        <v/>
      </c>
      <c r="Z20" s="15" t="str">
        <f t="shared" si="7"/>
        <v/>
      </c>
      <c r="AB20" s="23"/>
    </row>
    <row r="21" spans="2:28" x14ac:dyDescent="0.4">
      <c r="B21" s="8">
        <v>16</v>
      </c>
      <c r="C21" s="9" t="s">
        <v>54</v>
      </c>
      <c r="D21" s="24" t="str">
        <f t="shared" si="2"/>
        <v>p</v>
      </c>
      <c r="E21" s="8" t="s">
        <v>16</v>
      </c>
      <c r="F21" s="10"/>
      <c r="G21" s="8" t="s">
        <v>17</v>
      </c>
      <c r="H21" s="10"/>
      <c r="I21" s="11" t="s">
        <v>38</v>
      </c>
      <c r="J21" s="10">
        <v>0</v>
      </c>
      <c r="K21" s="12" t="s">
        <v>2</v>
      </c>
      <c r="L21" s="15" t="str">
        <f t="shared" si="5"/>
        <v/>
      </c>
      <c r="N21" s="13">
        <f>【記載例】看多機!$BB$13</f>
        <v>0.29166666666666669</v>
      </c>
      <c r="O21" s="2" t="s">
        <v>17</v>
      </c>
      <c r="P21" s="13">
        <f>【記載例】看多機!$BF$13</f>
        <v>0.83333333333333337</v>
      </c>
      <c r="R21" s="16" t="str">
        <f t="shared" si="3"/>
        <v/>
      </c>
      <c r="S21" s="2" t="s">
        <v>17</v>
      </c>
      <c r="T21" s="16" t="str">
        <f t="shared" si="4"/>
        <v/>
      </c>
      <c r="U21" s="14" t="s">
        <v>38</v>
      </c>
      <c r="V21" s="10">
        <v>0</v>
      </c>
      <c r="W21" s="3" t="s">
        <v>2</v>
      </c>
      <c r="X21" s="15" t="str">
        <f t="shared" si="6"/>
        <v/>
      </c>
      <c r="Z21" s="15" t="str">
        <f t="shared" si="7"/>
        <v/>
      </c>
      <c r="AB21" s="23"/>
    </row>
    <row r="22" spans="2:28" x14ac:dyDescent="0.4">
      <c r="B22" s="8">
        <v>17</v>
      </c>
      <c r="C22" s="9" t="s">
        <v>55</v>
      </c>
      <c r="D22" s="24" t="str">
        <f t="shared" si="2"/>
        <v>q</v>
      </c>
      <c r="E22" s="8" t="s">
        <v>16</v>
      </c>
      <c r="F22" s="10"/>
      <c r="G22" s="8" t="s">
        <v>17</v>
      </c>
      <c r="H22" s="10"/>
      <c r="I22" s="11" t="s">
        <v>38</v>
      </c>
      <c r="J22" s="10">
        <v>0</v>
      </c>
      <c r="K22" s="12" t="s">
        <v>2</v>
      </c>
      <c r="L22" s="15" t="str">
        <f t="shared" si="5"/>
        <v/>
      </c>
      <c r="N22" s="13">
        <f>【記載例】看多機!$BB$13</f>
        <v>0.29166666666666669</v>
      </c>
      <c r="O22" s="2" t="s">
        <v>17</v>
      </c>
      <c r="P22" s="13">
        <f>【記載例】看多機!$BF$13</f>
        <v>0.83333333333333337</v>
      </c>
      <c r="R22" s="16" t="str">
        <f t="shared" si="3"/>
        <v/>
      </c>
      <c r="S22" s="2" t="s">
        <v>17</v>
      </c>
      <c r="T22" s="16" t="str">
        <f t="shared" si="4"/>
        <v/>
      </c>
      <c r="U22" s="14" t="s">
        <v>38</v>
      </c>
      <c r="V22" s="10">
        <v>0</v>
      </c>
      <c r="W22" s="3" t="s">
        <v>2</v>
      </c>
      <c r="X22" s="15" t="str">
        <f t="shared" si="6"/>
        <v/>
      </c>
      <c r="Z22" s="15" t="str">
        <f t="shared" si="7"/>
        <v/>
      </c>
      <c r="AB22" s="23"/>
    </row>
    <row r="23" spans="2:28" x14ac:dyDescent="0.4">
      <c r="B23" s="8">
        <v>18</v>
      </c>
      <c r="C23" s="9" t="s">
        <v>56</v>
      </c>
      <c r="D23" s="24" t="str">
        <f t="shared" si="2"/>
        <v>r</v>
      </c>
      <c r="E23" s="8" t="s">
        <v>16</v>
      </c>
      <c r="F23" s="17"/>
      <c r="G23" s="8" t="s">
        <v>17</v>
      </c>
      <c r="H23" s="17"/>
      <c r="I23" s="11" t="s">
        <v>38</v>
      </c>
      <c r="J23" s="17"/>
      <c r="K23" s="12" t="s">
        <v>2</v>
      </c>
      <c r="L23" s="9">
        <v>1</v>
      </c>
      <c r="N23" s="18"/>
      <c r="O23" s="8" t="s">
        <v>17</v>
      </c>
      <c r="P23" s="18"/>
      <c r="Q23" s="12"/>
      <c r="R23" s="18"/>
      <c r="S23" s="8" t="s">
        <v>17</v>
      </c>
      <c r="T23" s="18"/>
      <c r="U23" s="11" t="s">
        <v>38</v>
      </c>
      <c r="V23" s="17"/>
      <c r="W23" s="12" t="s">
        <v>2</v>
      </c>
      <c r="X23" s="19">
        <v>1</v>
      </c>
      <c r="Y23" s="12"/>
      <c r="Z23" s="19" t="s">
        <v>148</v>
      </c>
      <c r="AB23" s="23"/>
    </row>
    <row r="24" spans="2:28" x14ac:dyDescent="0.4">
      <c r="B24" s="8">
        <v>19</v>
      </c>
      <c r="C24" s="9" t="s">
        <v>57</v>
      </c>
      <c r="D24" s="24" t="str">
        <f t="shared" si="2"/>
        <v>s</v>
      </c>
      <c r="E24" s="8" t="s">
        <v>16</v>
      </c>
      <c r="F24" s="17"/>
      <c r="G24" s="8" t="s">
        <v>17</v>
      </c>
      <c r="H24" s="17"/>
      <c r="I24" s="11" t="s">
        <v>38</v>
      </c>
      <c r="J24" s="17"/>
      <c r="K24" s="12" t="s">
        <v>2</v>
      </c>
      <c r="L24" s="9">
        <v>2</v>
      </c>
      <c r="N24" s="18"/>
      <c r="O24" s="8" t="s">
        <v>17</v>
      </c>
      <c r="P24" s="18"/>
      <c r="Q24" s="12"/>
      <c r="R24" s="18"/>
      <c r="S24" s="8" t="s">
        <v>17</v>
      </c>
      <c r="T24" s="18"/>
      <c r="U24" s="11" t="s">
        <v>38</v>
      </c>
      <c r="V24" s="17"/>
      <c r="W24" s="12" t="s">
        <v>2</v>
      </c>
      <c r="X24" s="19">
        <v>2</v>
      </c>
      <c r="Y24" s="12"/>
      <c r="Z24" s="19" t="s">
        <v>148</v>
      </c>
      <c r="AB24" s="23"/>
    </row>
    <row r="25" spans="2:28" x14ac:dyDescent="0.4">
      <c r="B25" s="8">
        <v>20</v>
      </c>
      <c r="C25" s="9" t="s">
        <v>58</v>
      </c>
      <c r="D25" s="24" t="str">
        <f t="shared" si="2"/>
        <v>t</v>
      </c>
      <c r="E25" s="8" t="s">
        <v>16</v>
      </c>
      <c r="F25" s="17"/>
      <c r="G25" s="8" t="s">
        <v>17</v>
      </c>
      <c r="H25" s="17"/>
      <c r="I25" s="11" t="s">
        <v>38</v>
      </c>
      <c r="J25" s="17"/>
      <c r="K25" s="12" t="s">
        <v>2</v>
      </c>
      <c r="L25" s="9">
        <v>3</v>
      </c>
      <c r="N25" s="18"/>
      <c r="O25" s="8" t="s">
        <v>17</v>
      </c>
      <c r="P25" s="18"/>
      <c r="Q25" s="12"/>
      <c r="R25" s="18"/>
      <c r="S25" s="8" t="s">
        <v>17</v>
      </c>
      <c r="T25" s="18"/>
      <c r="U25" s="11" t="s">
        <v>38</v>
      </c>
      <c r="V25" s="17"/>
      <c r="W25" s="12" t="s">
        <v>2</v>
      </c>
      <c r="X25" s="19">
        <v>3</v>
      </c>
      <c r="Y25" s="12"/>
      <c r="Z25" s="19" t="s">
        <v>148</v>
      </c>
      <c r="AB25" s="23"/>
    </row>
    <row r="26" spans="2:28" x14ac:dyDescent="0.4">
      <c r="B26" s="8">
        <v>21</v>
      </c>
      <c r="C26" s="9" t="s">
        <v>59</v>
      </c>
      <c r="D26" s="24" t="str">
        <f t="shared" si="2"/>
        <v>u</v>
      </c>
      <c r="E26" s="8" t="s">
        <v>16</v>
      </c>
      <c r="F26" s="17"/>
      <c r="G26" s="8" t="s">
        <v>17</v>
      </c>
      <c r="H26" s="17"/>
      <c r="I26" s="11" t="s">
        <v>38</v>
      </c>
      <c r="J26" s="17"/>
      <c r="K26" s="12" t="s">
        <v>2</v>
      </c>
      <c r="L26" s="9">
        <v>4</v>
      </c>
      <c r="N26" s="18"/>
      <c r="O26" s="8" t="s">
        <v>17</v>
      </c>
      <c r="P26" s="18"/>
      <c r="Q26" s="12"/>
      <c r="R26" s="18"/>
      <c r="S26" s="8" t="s">
        <v>17</v>
      </c>
      <c r="T26" s="18"/>
      <c r="U26" s="11" t="s">
        <v>38</v>
      </c>
      <c r="V26" s="17"/>
      <c r="W26" s="12" t="s">
        <v>2</v>
      </c>
      <c r="X26" s="19">
        <v>4</v>
      </c>
      <c r="Y26" s="12"/>
      <c r="Z26" s="19" t="s">
        <v>148</v>
      </c>
      <c r="AB26" s="23"/>
    </row>
    <row r="27" spans="2:28" x14ac:dyDescent="0.4">
      <c r="B27" s="8">
        <v>22</v>
      </c>
      <c r="C27" s="9" t="s">
        <v>60</v>
      </c>
      <c r="D27" s="24" t="str">
        <f t="shared" si="2"/>
        <v>v</v>
      </c>
      <c r="E27" s="8" t="s">
        <v>16</v>
      </c>
      <c r="F27" s="17"/>
      <c r="G27" s="8" t="s">
        <v>17</v>
      </c>
      <c r="H27" s="17"/>
      <c r="I27" s="11" t="s">
        <v>38</v>
      </c>
      <c r="J27" s="17"/>
      <c r="K27" s="12" t="s">
        <v>2</v>
      </c>
      <c r="L27" s="9">
        <v>5</v>
      </c>
      <c r="N27" s="18"/>
      <c r="O27" s="8" t="s">
        <v>17</v>
      </c>
      <c r="P27" s="18"/>
      <c r="Q27" s="12"/>
      <c r="R27" s="18"/>
      <c r="S27" s="8" t="s">
        <v>17</v>
      </c>
      <c r="T27" s="18"/>
      <c r="U27" s="11" t="s">
        <v>38</v>
      </c>
      <c r="V27" s="17"/>
      <c r="W27" s="12" t="s">
        <v>2</v>
      </c>
      <c r="X27" s="19">
        <v>5</v>
      </c>
      <c r="Y27" s="12"/>
      <c r="Z27" s="19" t="s">
        <v>148</v>
      </c>
      <c r="AB27" s="23"/>
    </row>
    <row r="28" spans="2:28" x14ac:dyDescent="0.4">
      <c r="B28" s="8">
        <v>23</v>
      </c>
      <c r="C28" s="9" t="s">
        <v>61</v>
      </c>
      <c r="D28" s="24" t="str">
        <f t="shared" si="2"/>
        <v>w</v>
      </c>
      <c r="E28" s="8" t="s">
        <v>16</v>
      </c>
      <c r="F28" s="17"/>
      <c r="G28" s="8" t="s">
        <v>17</v>
      </c>
      <c r="H28" s="17"/>
      <c r="I28" s="11" t="s">
        <v>38</v>
      </c>
      <c r="J28" s="17"/>
      <c r="K28" s="12" t="s">
        <v>2</v>
      </c>
      <c r="L28" s="9">
        <v>6</v>
      </c>
      <c r="N28" s="18"/>
      <c r="O28" s="8" t="s">
        <v>17</v>
      </c>
      <c r="P28" s="18"/>
      <c r="Q28" s="12"/>
      <c r="R28" s="18"/>
      <c r="S28" s="8" t="s">
        <v>17</v>
      </c>
      <c r="T28" s="18"/>
      <c r="U28" s="11" t="s">
        <v>38</v>
      </c>
      <c r="V28" s="17"/>
      <c r="W28" s="12" t="s">
        <v>2</v>
      </c>
      <c r="X28" s="19">
        <v>6</v>
      </c>
      <c r="Y28" s="12"/>
      <c r="Z28" s="19" t="s">
        <v>148</v>
      </c>
      <c r="AB28" s="23"/>
    </row>
    <row r="29" spans="2:28" x14ac:dyDescent="0.4">
      <c r="B29" s="8">
        <v>24</v>
      </c>
      <c r="C29" s="9" t="s">
        <v>62</v>
      </c>
      <c r="D29" s="24" t="str">
        <f t="shared" si="2"/>
        <v>x</v>
      </c>
      <c r="E29" s="8" t="s">
        <v>16</v>
      </c>
      <c r="F29" s="17"/>
      <c r="G29" s="8" t="s">
        <v>17</v>
      </c>
      <c r="H29" s="17"/>
      <c r="I29" s="11" t="s">
        <v>38</v>
      </c>
      <c r="J29" s="17"/>
      <c r="K29" s="12" t="s">
        <v>2</v>
      </c>
      <c r="L29" s="9">
        <v>7</v>
      </c>
      <c r="N29" s="18"/>
      <c r="O29" s="8" t="s">
        <v>17</v>
      </c>
      <c r="P29" s="18"/>
      <c r="Q29" s="12"/>
      <c r="R29" s="18"/>
      <c r="S29" s="8" t="s">
        <v>17</v>
      </c>
      <c r="T29" s="18"/>
      <c r="U29" s="11" t="s">
        <v>38</v>
      </c>
      <c r="V29" s="17"/>
      <c r="W29" s="12" t="s">
        <v>2</v>
      </c>
      <c r="X29" s="19">
        <v>7</v>
      </c>
      <c r="Y29" s="12"/>
      <c r="Z29" s="19" t="s">
        <v>148</v>
      </c>
      <c r="AB29" s="23"/>
    </row>
    <row r="30" spans="2:28" x14ac:dyDescent="0.4">
      <c r="B30" s="8">
        <v>25</v>
      </c>
      <c r="C30" s="9" t="s">
        <v>63</v>
      </c>
      <c r="D30" s="24" t="str">
        <f t="shared" si="2"/>
        <v>y</v>
      </c>
      <c r="E30" s="8" t="s">
        <v>16</v>
      </c>
      <c r="F30" s="17"/>
      <c r="G30" s="8" t="s">
        <v>17</v>
      </c>
      <c r="H30" s="17"/>
      <c r="I30" s="11" t="s">
        <v>38</v>
      </c>
      <c r="J30" s="17"/>
      <c r="K30" s="12" t="s">
        <v>2</v>
      </c>
      <c r="L30" s="9">
        <v>8</v>
      </c>
      <c r="N30" s="18"/>
      <c r="O30" s="8" t="s">
        <v>17</v>
      </c>
      <c r="P30" s="18"/>
      <c r="Q30" s="12"/>
      <c r="R30" s="18"/>
      <c r="S30" s="8" t="s">
        <v>17</v>
      </c>
      <c r="T30" s="18"/>
      <c r="U30" s="11" t="s">
        <v>38</v>
      </c>
      <c r="V30" s="17"/>
      <c r="W30" s="12" t="s">
        <v>2</v>
      </c>
      <c r="X30" s="19">
        <v>8</v>
      </c>
      <c r="Y30" s="12"/>
      <c r="Z30" s="19" t="s">
        <v>148</v>
      </c>
      <c r="AB30" s="23"/>
    </row>
    <row r="31" spans="2:28" x14ac:dyDescent="0.4">
      <c r="B31" s="8">
        <v>26</v>
      </c>
      <c r="C31" s="9" t="s">
        <v>64</v>
      </c>
      <c r="D31" s="24" t="str">
        <f t="shared" si="2"/>
        <v>z</v>
      </c>
      <c r="E31" s="8" t="s">
        <v>16</v>
      </c>
      <c r="F31" s="17"/>
      <c r="G31" s="8" t="s">
        <v>17</v>
      </c>
      <c r="H31" s="17"/>
      <c r="I31" s="11" t="s">
        <v>38</v>
      </c>
      <c r="J31" s="17"/>
      <c r="K31" s="12" t="s">
        <v>2</v>
      </c>
      <c r="L31" s="9">
        <v>1</v>
      </c>
      <c r="N31" s="18"/>
      <c r="O31" s="8" t="s">
        <v>17</v>
      </c>
      <c r="P31" s="18"/>
      <c r="Q31" s="12"/>
      <c r="R31" s="18"/>
      <c r="S31" s="8" t="s">
        <v>17</v>
      </c>
      <c r="T31" s="18"/>
      <c r="U31" s="11" t="s">
        <v>38</v>
      </c>
      <c r="V31" s="17"/>
      <c r="W31" s="12" t="s">
        <v>2</v>
      </c>
      <c r="X31" s="19" t="s">
        <v>148</v>
      </c>
      <c r="Y31" s="12"/>
      <c r="Z31" s="19">
        <v>1</v>
      </c>
      <c r="AB31" s="23"/>
    </row>
    <row r="32" spans="2:28" x14ac:dyDescent="0.4">
      <c r="B32" s="8">
        <v>27</v>
      </c>
      <c r="C32" s="9" t="s">
        <v>62</v>
      </c>
      <c r="D32" s="24" t="str">
        <f t="shared" si="2"/>
        <v>x</v>
      </c>
      <c r="E32" s="8" t="s">
        <v>16</v>
      </c>
      <c r="F32" s="17"/>
      <c r="G32" s="8" t="s">
        <v>17</v>
      </c>
      <c r="H32" s="17"/>
      <c r="I32" s="11" t="s">
        <v>38</v>
      </c>
      <c r="J32" s="17"/>
      <c r="K32" s="12" t="s">
        <v>2</v>
      </c>
      <c r="L32" s="9">
        <v>2</v>
      </c>
      <c r="N32" s="18"/>
      <c r="O32" s="8" t="s">
        <v>17</v>
      </c>
      <c r="P32" s="18"/>
      <c r="Q32" s="12"/>
      <c r="R32" s="18"/>
      <c r="S32" s="8" t="s">
        <v>17</v>
      </c>
      <c r="T32" s="18"/>
      <c r="U32" s="11" t="s">
        <v>38</v>
      </c>
      <c r="V32" s="17"/>
      <c r="W32" s="12" t="s">
        <v>2</v>
      </c>
      <c r="X32" s="19" t="s">
        <v>148</v>
      </c>
      <c r="Y32" s="12"/>
      <c r="Z32" s="19">
        <v>2</v>
      </c>
      <c r="AB32" s="23"/>
    </row>
    <row r="33" spans="2:28" x14ac:dyDescent="0.4">
      <c r="B33" s="8">
        <v>28</v>
      </c>
      <c r="C33" s="9" t="s">
        <v>165</v>
      </c>
      <c r="D33" s="24" t="str">
        <f t="shared" si="2"/>
        <v>aa</v>
      </c>
      <c r="E33" s="8" t="s">
        <v>16</v>
      </c>
      <c r="F33" s="17"/>
      <c r="G33" s="8" t="s">
        <v>17</v>
      </c>
      <c r="H33" s="17"/>
      <c r="I33" s="11" t="s">
        <v>38</v>
      </c>
      <c r="J33" s="17"/>
      <c r="K33" s="12" t="s">
        <v>2</v>
      </c>
      <c r="L33" s="9">
        <v>3</v>
      </c>
      <c r="N33" s="18"/>
      <c r="O33" s="8" t="s">
        <v>17</v>
      </c>
      <c r="P33" s="18"/>
      <c r="Q33" s="12"/>
      <c r="R33" s="18"/>
      <c r="S33" s="8" t="s">
        <v>17</v>
      </c>
      <c r="T33" s="18"/>
      <c r="U33" s="11" t="s">
        <v>38</v>
      </c>
      <c r="V33" s="17"/>
      <c r="W33" s="12" t="s">
        <v>2</v>
      </c>
      <c r="X33" s="19" t="s">
        <v>148</v>
      </c>
      <c r="Y33" s="12"/>
      <c r="Z33" s="19">
        <v>3</v>
      </c>
      <c r="AB33" s="23"/>
    </row>
    <row r="34" spans="2:28" x14ac:dyDescent="0.4">
      <c r="B34" s="8">
        <v>29</v>
      </c>
      <c r="C34" s="9" t="s">
        <v>166</v>
      </c>
      <c r="D34" s="24" t="str">
        <f t="shared" si="2"/>
        <v>ab</v>
      </c>
      <c r="E34" s="8" t="s">
        <v>16</v>
      </c>
      <c r="F34" s="17"/>
      <c r="G34" s="8" t="s">
        <v>17</v>
      </c>
      <c r="H34" s="17"/>
      <c r="I34" s="11" t="s">
        <v>38</v>
      </c>
      <c r="J34" s="17"/>
      <c r="K34" s="12" t="s">
        <v>2</v>
      </c>
      <c r="L34" s="9">
        <v>4</v>
      </c>
      <c r="N34" s="18"/>
      <c r="O34" s="8" t="s">
        <v>17</v>
      </c>
      <c r="P34" s="18"/>
      <c r="Q34" s="12"/>
      <c r="R34" s="18"/>
      <c r="S34" s="8" t="s">
        <v>17</v>
      </c>
      <c r="T34" s="18"/>
      <c r="U34" s="11" t="s">
        <v>38</v>
      </c>
      <c r="V34" s="17"/>
      <c r="W34" s="12" t="s">
        <v>2</v>
      </c>
      <c r="X34" s="19" t="s">
        <v>148</v>
      </c>
      <c r="Y34" s="12"/>
      <c r="Z34" s="19">
        <v>4</v>
      </c>
      <c r="AB34" s="23"/>
    </row>
    <row r="35" spans="2:28" x14ac:dyDescent="0.4">
      <c r="B35" s="8">
        <v>30</v>
      </c>
      <c r="C35" s="9" t="s">
        <v>69</v>
      </c>
      <c r="D35" s="24" t="str">
        <f t="shared" si="2"/>
        <v>ac</v>
      </c>
      <c r="E35" s="8" t="s">
        <v>16</v>
      </c>
      <c r="F35" s="17"/>
      <c r="G35" s="8" t="s">
        <v>17</v>
      </c>
      <c r="H35" s="17"/>
      <c r="I35" s="11" t="s">
        <v>38</v>
      </c>
      <c r="J35" s="17"/>
      <c r="K35" s="12" t="s">
        <v>2</v>
      </c>
      <c r="L35" s="9">
        <v>5</v>
      </c>
      <c r="N35" s="18"/>
      <c r="O35" s="8" t="s">
        <v>17</v>
      </c>
      <c r="P35" s="18"/>
      <c r="Q35" s="12"/>
      <c r="R35" s="18"/>
      <c r="S35" s="8" t="s">
        <v>17</v>
      </c>
      <c r="T35" s="18"/>
      <c r="U35" s="11" t="s">
        <v>38</v>
      </c>
      <c r="V35" s="17"/>
      <c r="W35" s="12" t="s">
        <v>2</v>
      </c>
      <c r="X35" s="19" t="s">
        <v>148</v>
      </c>
      <c r="Y35" s="12"/>
      <c r="Z35" s="19">
        <v>5</v>
      </c>
      <c r="AB35" s="23"/>
    </row>
    <row r="36" spans="2:28" x14ac:dyDescent="0.4">
      <c r="B36" s="8">
        <v>31</v>
      </c>
      <c r="C36" s="9" t="s">
        <v>70</v>
      </c>
      <c r="D36" s="24" t="str">
        <f t="shared" si="2"/>
        <v>ad</v>
      </c>
      <c r="E36" s="8" t="s">
        <v>16</v>
      </c>
      <c r="F36" s="17"/>
      <c r="G36" s="8" t="s">
        <v>17</v>
      </c>
      <c r="H36" s="17"/>
      <c r="I36" s="11" t="s">
        <v>38</v>
      </c>
      <c r="J36" s="17"/>
      <c r="K36" s="12" t="s">
        <v>2</v>
      </c>
      <c r="L36" s="9">
        <v>6</v>
      </c>
      <c r="N36" s="18"/>
      <c r="O36" s="8" t="s">
        <v>17</v>
      </c>
      <c r="P36" s="18"/>
      <c r="Q36" s="12"/>
      <c r="R36" s="18"/>
      <c r="S36" s="8" t="s">
        <v>17</v>
      </c>
      <c r="T36" s="18"/>
      <c r="U36" s="11" t="s">
        <v>38</v>
      </c>
      <c r="V36" s="17"/>
      <c r="W36" s="12" t="s">
        <v>2</v>
      </c>
      <c r="X36" s="19" t="s">
        <v>148</v>
      </c>
      <c r="Y36" s="12"/>
      <c r="Z36" s="19">
        <v>6</v>
      </c>
      <c r="AB36" s="23"/>
    </row>
    <row r="37" spans="2:28" x14ac:dyDescent="0.4">
      <c r="B37" s="8">
        <v>32</v>
      </c>
      <c r="C37" s="9" t="s">
        <v>71</v>
      </c>
      <c r="D37" s="24" t="str">
        <f t="shared" si="2"/>
        <v>ae</v>
      </c>
      <c r="E37" s="8" t="s">
        <v>16</v>
      </c>
      <c r="F37" s="17"/>
      <c r="G37" s="8" t="s">
        <v>17</v>
      </c>
      <c r="H37" s="17"/>
      <c r="I37" s="11" t="s">
        <v>38</v>
      </c>
      <c r="J37" s="17"/>
      <c r="K37" s="12" t="s">
        <v>2</v>
      </c>
      <c r="L37" s="9">
        <v>7</v>
      </c>
      <c r="N37" s="18"/>
      <c r="O37" s="8" t="s">
        <v>17</v>
      </c>
      <c r="P37" s="18"/>
      <c r="Q37" s="12"/>
      <c r="R37" s="18"/>
      <c r="S37" s="8" t="s">
        <v>17</v>
      </c>
      <c r="T37" s="18"/>
      <c r="U37" s="11" t="s">
        <v>38</v>
      </c>
      <c r="V37" s="17"/>
      <c r="W37" s="12" t="s">
        <v>2</v>
      </c>
      <c r="X37" s="19" t="s">
        <v>148</v>
      </c>
      <c r="Y37" s="12"/>
      <c r="Z37" s="19">
        <v>7</v>
      </c>
      <c r="AB37" s="23"/>
    </row>
    <row r="38" spans="2:28" x14ac:dyDescent="0.4">
      <c r="B38" s="8">
        <v>33</v>
      </c>
      <c r="C38" s="9" t="s">
        <v>72</v>
      </c>
      <c r="D38" s="24" t="str">
        <f t="shared" si="2"/>
        <v>af</v>
      </c>
      <c r="E38" s="8" t="s">
        <v>16</v>
      </c>
      <c r="F38" s="17"/>
      <c r="G38" s="8" t="s">
        <v>17</v>
      </c>
      <c r="H38" s="17"/>
      <c r="I38" s="11" t="s">
        <v>38</v>
      </c>
      <c r="J38" s="17"/>
      <c r="K38" s="12" t="s">
        <v>2</v>
      </c>
      <c r="L38" s="9">
        <v>8</v>
      </c>
      <c r="N38" s="18"/>
      <c r="O38" s="8" t="s">
        <v>17</v>
      </c>
      <c r="P38" s="18"/>
      <c r="Q38" s="12"/>
      <c r="R38" s="18"/>
      <c r="S38" s="8" t="s">
        <v>17</v>
      </c>
      <c r="T38" s="18"/>
      <c r="U38" s="11" t="s">
        <v>38</v>
      </c>
      <c r="V38" s="17"/>
      <c r="W38" s="12" t="s">
        <v>2</v>
      </c>
      <c r="X38" s="19" t="s">
        <v>148</v>
      </c>
      <c r="Y38" s="12"/>
      <c r="Z38" s="19">
        <v>8</v>
      </c>
      <c r="AB38" s="23"/>
    </row>
    <row r="39" spans="2:28" x14ac:dyDescent="0.4">
      <c r="B39" s="8">
        <v>34</v>
      </c>
      <c r="C39" s="25" t="s">
        <v>107</v>
      </c>
      <c r="D39" s="24"/>
      <c r="E39" s="8" t="s">
        <v>16</v>
      </c>
      <c r="F39" s="10">
        <v>0.29166666666666669</v>
      </c>
      <c r="G39" s="8" t="s">
        <v>17</v>
      </c>
      <c r="H39" s="10">
        <v>0.39583333333333331</v>
      </c>
      <c r="I39" s="11" t="s">
        <v>38</v>
      </c>
      <c r="J39" s="10">
        <v>0</v>
      </c>
      <c r="K39" s="12" t="s">
        <v>2</v>
      </c>
      <c r="L39" s="15">
        <f t="shared" ref="L39:L40" si="8">IF(OR(F39="",H39=""),"",(H39+IF(F39&gt;H39,1,0)-F39-J39)*24)</f>
        <v>2.4999999999999991</v>
      </c>
      <c r="N39" s="13">
        <f>【記載例】看多機!$BB$13</f>
        <v>0.29166666666666669</v>
      </c>
      <c r="O39" s="2" t="s">
        <v>17</v>
      </c>
      <c r="P39" s="13">
        <f>【記載例】看多機!$BF$13</f>
        <v>0.83333333333333337</v>
      </c>
      <c r="R39" s="16">
        <f t="shared" ref="R39:R43" si="9">IF(F39="","",IF(F39&lt;N39,N39,IF(F39&gt;=P39,"",F39)))</f>
        <v>0.29166666666666669</v>
      </c>
      <c r="S39" s="2" t="s">
        <v>17</v>
      </c>
      <c r="T39" s="16">
        <f t="shared" ref="T39:T43" si="10">IF(H39="","",IF(H39&gt;F39,IF(H39&lt;P39,H39,P39),P39))</f>
        <v>0.39583333333333331</v>
      </c>
      <c r="U39" s="14" t="s">
        <v>38</v>
      </c>
      <c r="V39" s="10">
        <v>0</v>
      </c>
      <c r="W39" s="3" t="s">
        <v>2</v>
      </c>
      <c r="X39" s="15">
        <f t="shared" ref="X39:X40" si="11">IF(R39="","",IF((T39+IF(R39&gt;T39,1,0)-R39-V39)*24=0,"",(T39+IF(R39&gt;T39,1,0)-R39-V39)*24))</f>
        <v>2.4999999999999991</v>
      </c>
      <c r="Z39" s="15" t="str">
        <f t="shared" ref="Z39:Z40" si="12">IF(X39="",L39,IF(OR(L39-X39=0,L39-X39&lt;0),"-",L39-X39))</f>
        <v>-</v>
      </c>
      <c r="AB39" s="23"/>
    </row>
    <row r="40" spans="2:28" x14ac:dyDescent="0.4">
      <c r="B40" s="8"/>
      <c r="C40" s="26" t="s">
        <v>183</v>
      </c>
      <c r="D40" s="24"/>
      <c r="E40" s="8" t="s">
        <v>16</v>
      </c>
      <c r="F40" s="10">
        <v>0.6875</v>
      </c>
      <c r="G40" s="8" t="s">
        <v>17</v>
      </c>
      <c r="H40" s="10">
        <v>0.83333333333333337</v>
      </c>
      <c r="I40" s="11" t="s">
        <v>38</v>
      </c>
      <c r="J40" s="10">
        <v>0</v>
      </c>
      <c r="K40" s="12" t="s">
        <v>2</v>
      </c>
      <c r="L40" s="15">
        <f t="shared" si="8"/>
        <v>3.5000000000000009</v>
      </c>
      <c r="N40" s="13">
        <f>【記載例】看多機!$BB$13</f>
        <v>0.29166666666666669</v>
      </c>
      <c r="O40" s="2" t="s">
        <v>17</v>
      </c>
      <c r="P40" s="13">
        <f>【記載例】看多機!$BF$13</f>
        <v>0.83333333333333337</v>
      </c>
      <c r="R40" s="16">
        <f t="shared" si="9"/>
        <v>0.6875</v>
      </c>
      <c r="S40" s="2" t="s">
        <v>17</v>
      </c>
      <c r="T40" s="16">
        <f t="shared" si="10"/>
        <v>0.83333333333333337</v>
      </c>
      <c r="U40" s="14" t="s">
        <v>38</v>
      </c>
      <c r="V40" s="10">
        <v>0</v>
      </c>
      <c r="W40" s="3" t="s">
        <v>2</v>
      </c>
      <c r="X40" s="15">
        <f t="shared" si="11"/>
        <v>3.5000000000000009</v>
      </c>
      <c r="Z40" s="15" t="str">
        <f t="shared" si="12"/>
        <v>-</v>
      </c>
      <c r="AB40" s="23"/>
    </row>
    <row r="41" spans="2:28" x14ac:dyDescent="0.4">
      <c r="B41" s="8"/>
      <c r="C41" s="20" t="s">
        <v>183</v>
      </c>
      <c r="D41" s="24" t="str">
        <f>C39</f>
        <v>ag</v>
      </c>
      <c r="E41" s="8" t="s">
        <v>16</v>
      </c>
      <c r="F41" s="10" t="s">
        <v>37</v>
      </c>
      <c r="G41" s="8" t="s">
        <v>17</v>
      </c>
      <c r="H41" s="10" t="s">
        <v>37</v>
      </c>
      <c r="I41" s="11" t="s">
        <v>38</v>
      </c>
      <c r="J41" s="10" t="s">
        <v>37</v>
      </c>
      <c r="K41" s="12" t="s">
        <v>2</v>
      </c>
      <c r="L41" s="15">
        <f>IF(OR(L39="",L40=""),"",L39+L40)</f>
        <v>6</v>
      </c>
      <c r="N41" s="13" t="s">
        <v>191</v>
      </c>
      <c r="O41" s="2" t="s">
        <v>17</v>
      </c>
      <c r="P41" s="13" t="s">
        <v>191</v>
      </c>
      <c r="R41" s="16" t="s">
        <v>191</v>
      </c>
      <c r="S41" s="2" t="s">
        <v>17</v>
      </c>
      <c r="T41" s="16" t="s">
        <v>191</v>
      </c>
      <c r="U41" s="14" t="s">
        <v>38</v>
      </c>
      <c r="V41" s="10" t="s">
        <v>175</v>
      </c>
      <c r="W41" s="3" t="s">
        <v>2</v>
      </c>
      <c r="X41" s="15">
        <f>IF(OR(X39="",X40=""),"",X39+X40)</f>
        <v>6</v>
      </c>
      <c r="Z41" s="15" t="str">
        <f>IF(X41="",L41,IF(OR(L41-X41=0,L41-X41&lt;0),"-",L41-X41))</f>
        <v>-</v>
      </c>
      <c r="AB41" s="23" t="s">
        <v>176</v>
      </c>
    </row>
    <row r="42" spans="2:28" x14ac:dyDescent="0.4">
      <c r="B42" s="8"/>
      <c r="C42" s="25" t="s">
        <v>168</v>
      </c>
      <c r="D42" s="24"/>
      <c r="E42" s="8" t="s">
        <v>16</v>
      </c>
      <c r="F42" s="10"/>
      <c r="G42" s="8" t="s">
        <v>17</v>
      </c>
      <c r="H42" s="10"/>
      <c r="I42" s="11" t="s">
        <v>38</v>
      </c>
      <c r="J42" s="10">
        <v>0</v>
      </c>
      <c r="K42" s="12" t="s">
        <v>2</v>
      </c>
      <c r="L42" s="15" t="str">
        <f t="shared" ref="L42:L43" si="13">IF(OR(F42="",H42=""),"",(H42+IF(F42&gt;H42,1,0)-F42-J42)*24)</f>
        <v/>
      </c>
      <c r="N42" s="13">
        <f>【記載例】看多機!$BB$13</f>
        <v>0.29166666666666669</v>
      </c>
      <c r="O42" s="2" t="s">
        <v>17</v>
      </c>
      <c r="P42" s="13">
        <f>【記載例】看多機!$BF$13</f>
        <v>0.83333333333333337</v>
      </c>
      <c r="R42" s="16" t="str">
        <f t="shared" si="9"/>
        <v/>
      </c>
      <c r="S42" s="2" t="s">
        <v>17</v>
      </c>
      <c r="T42" s="16" t="str">
        <f t="shared" si="10"/>
        <v/>
      </c>
      <c r="U42" s="14" t="s">
        <v>38</v>
      </c>
      <c r="V42" s="10">
        <v>0</v>
      </c>
      <c r="W42" s="3" t="s">
        <v>2</v>
      </c>
      <c r="X42" s="15" t="str">
        <f t="shared" ref="X42:X43" si="14">IF(R42="","",IF((T42+IF(R42&gt;T42,1,0)-R42-V42)*24=0,"",(T42+IF(R42&gt;T42,1,0)-R42-V42)*24))</f>
        <v/>
      </c>
      <c r="Z42" s="15" t="str">
        <f t="shared" ref="Z42:Z43" si="15">IF(X42="",L42,IF(OR(L42-X42=0,L42-X42&lt;0),"-",L42-X42))</f>
        <v/>
      </c>
      <c r="AB42" s="23"/>
    </row>
    <row r="43" spans="2:28" x14ac:dyDescent="0.4">
      <c r="B43" s="8">
        <v>35</v>
      </c>
      <c r="C43" s="26" t="s">
        <v>183</v>
      </c>
      <c r="D43" s="24"/>
      <c r="E43" s="8" t="s">
        <v>16</v>
      </c>
      <c r="F43" s="10"/>
      <c r="G43" s="8" t="s">
        <v>17</v>
      </c>
      <c r="H43" s="10"/>
      <c r="I43" s="11" t="s">
        <v>38</v>
      </c>
      <c r="J43" s="10">
        <v>0</v>
      </c>
      <c r="K43" s="12" t="s">
        <v>2</v>
      </c>
      <c r="L43" s="15" t="str">
        <f t="shared" si="13"/>
        <v/>
      </c>
      <c r="N43" s="13">
        <f>【記載例】看多機!$BB$13</f>
        <v>0.29166666666666669</v>
      </c>
      <c r="O43" s="2" t="s">
        <v>17</v>
      </c>
      <c r="P43" s="13">
        <f>【記載例】看多機!$BF$13</f>
        <v>0.83333333333333337</v>
      </c>
      <c r="R43" s="16" t="str">
        <f t="shared" si="9"/>
        <v/>
      </c>
      <c r="S43" s="2" t="s">
        <v>17</v>
      </c>
      <c r="T43" s="16" t="str">
        <f t="shared" si="10"/>
        <v/>
      </c>
      <c r="U43" s="14" t="s">
        <v>38</v>
      </c>
      <c r="V43" s="10">
        <v>0</v>
      </c>
      <c r="W43" s="3" t="s">
        <v>2</v>
      </c>
      <c r="X43" s="15" t="str">
        <f t="shared" si="14"/>
        <v/>
      </c>
      <c r="Z43" s="15" t="str">
        <f t="shared" si="15"/>
        <v/>
      </c>
      <c r="AB43" s="23"/>
    </row>
    <row r="44" spans="2:28" x14ac:dyDescent="0.4">
      <c r="B44" s="8"/>
      <c r="C44" s="20" t="s">
        <v>183</v>
      </c>
      <c r="D44" s="24" t="str">
        <f>C42</f>
        <v>ah</v>
      </c>
      <c r="E44" s="8" t="s">
        <v>16</v>
      </c>
      <c r="F44" s="10" t="s">
        <v>37</v>
      </c>
      <c r="G44" s="8" t="s">
        <v>17</v>
      </c>
      <c r="H44" s="10" t="s">
        <v>37</v>
      </c>
      <c r="I44" s="11" t="s">
        <v>38</v>
      </c>
      <c r="J44" s="10" t="s">
        <v>37</v>
      </c>
      <c r="K44" s="12" t="s">
        <v>2</v>
      </c>
      <c r="L44" s="15" t="str">
        <f>IF(OR(L42="",L43=""),"",L42+L43)</f>
        <v/>
      </c>
      <c r="N44" s="13" t="s">
        <v>191</v>
      </c>
      <c r="O44" s="2" t="s">
        <v>17</v>
      </c>
      <c r="P44" s="13" t="s">
        <v>191</v>
      </c>
      <c r="R44" s="16" t="s">
        <v>191</v>
      </c>
      <c r="S44" s="2" t="s">
        <v>17</v>
      </c>
      <c r="T44" s="16" t="s">
        <v>191</v>
      </c>
      <c r="U44" s="14" t="s">
        <v>38</v>
      </c>
      <c r="V44" s="10" t="s">
        <v>175</v>
      </c>
      <c r="W44" s="3" t="s">
        <v>2</v>
      </c>
      <c r="X44" s="15" t="str">
        <f>IF(OR(X42="",X43=""),"",X42+X43)</f>
        <v/>
      </c>
      <c r="Z44" s="15" t="str">
        <f>IF(X44="",L44,IF(OR(L44-X44=0,L44-X44&lt;0),"-",L44-X44))</f>
        <v/>
      </c>
      <c r="AB44" s="23" t="s">
        <v>177</v>
      </c>
    </row>
    <row r="45" spans="2:28" x14ac:dyDescent="0.4">
      <c r="B45" s="8"/>
      <c r="C45" s="25" t="s">
        <v>169</v>
      </c>
      <c r="D45" s="24"/>
      <c r="E45" s="8" t="s">
        <v>16</v>
      </c>
      <c r="F45" s="10"/>
      <c r="G45" s="8" t="s">
        <v>17</v>
      </c>
      <c r="H45" s="10"/>
      <c r="I45" s="11" t="s">
        <v>38</v>
      </c>
      <c r="J45" s="10">
        <v>0</v>
      </c>
      <c r="K45" s="12" t="s">
        <v>2</v>
      </c>
      <c r="L45" s="15" t="str">
        <f t="shared" ref="L45:L46" si="16">IF(OR(F45="",H45=""),"",(H45+IF(F45&gt;H45,1,0)-F45-J45)*24)</f>
        <v/>
      </c>
      <c r="N45" s="13">
        <f>【記載例】看多機!$BB$13</f>
        <v>0.29166666666666669</v>
      </c>
      <c r="O45" s="2" t="s">
        <v>17</v>
      </c>
      <c r="P45" s="13">
        <f>【記載例】看多機!$BF$13</f>
        <v>0.83333333333333337</v>
      </c>
      <c r="R45" s="16" t="str">
        <f t="shared" ref="R45:R46" si="17">IF(F45="","",IF(F45&lt;N45,N45,IF(F45&gt;=P45,"",F45)))</f>
        <v/>
      </c>
      <c r="S45" s="2" t="s">
        <v>17</v>
      </c>
      <c r="T45" s="16" t="str">
        <f t="shared" ref="T45:T46" si="18">IF(H45="","",IF(H45&gt;F45,IF(H45&lt;P45,H45,P45),P45))</f>
        <v/>
      </c>
      <c r="U45" s="14" t="s">
        <v>38</v>
      </c>
      <c r="V45" s="10">
        <v>0</v>
      </c>
      <c r="W45" s="3" t="s">
        <v>2</v>
      </c>
      <c r="X45" s="15" t="str">
        <f t="shared" ref="X45:X46" si="19">IF(R45="","",IF((T45+IF(R45&gt;T45,1,0)-R45-V45)*24=0,"",(T45+IF(R45&gt;T45,1,0)-R45-V45)*24))</f>
        <v/>
      </c>
      <c r="Z45" s="15" t="str">
        <f t="shared" ref="Z45:Z46" si="20">IF(X45="",L45,IF(OR(L45-X45=0,L45-X45&lt;0),"-",L45-X45))</f>
        <v/>
      </c>
      <c r="AB45" s="23"/>
    </row>
    <row r="46" spans="2:28" x14ac:dyDescent="0.4">
      <c r="B46" s="8">
        <v>36</v>
      </c>
      <c r="C46" s="26" t="s">
        <v>183</v>
      </c>
      <c r="D46" s="24"/>
      <c r="E46" s="8" t="s">
        <v>16</v>
      </c>
      <c r="F46" s="10"/>
      <c r="G46" s="8" t="s">
        <v>17</v>
      </c>
      <c r="H46" s="10"/>
      <c r="I46" s="11" t="s">
        <v>38</v>
      </c>
      <c r="J46" s="10">
        <v>0</v>
      </c>
      <c r="K46" s="12" t="s">
        <v>2</v>
      </c>
      <c r="L46" s="15" t="str">
        <f t="shared" si="16"/>
        <v/>
      </c>
      <c r="N46" s="13">
        <f>【記載例】看多機!$BB$13</f>
        <v>0.29166666666666669</v>
      </c>
      <c r="O46" s="2" t="s">
        <v>17</v>
      </c>
      <c r="P46" s="13">
        <f>【記載例】看多機!$BF$13</f>
        <v>0.83333333333333337</v>
      </c>
      <c r="R46" s="16" t="str">
        <f t="shared" si="17"/>
        <v/>
      </c>
      <c r="S46" s="2" t="s">
        <v>17</v>
      </c>
      <c r="T46" s="16" t="str">
        <f t="shared" si="18"/>
        <v/>
      </c>
      <c r="U46" s="14" t="s">
        <v>38</v>
      </c>
      <c r="V46" s="10">
        <v>0</v>
      </c>
      <c r="W46" s="3" t="s">
        <v>2</v>
      </c>
      <c r="X46" s="15" t="str">
        <f t="shared" si="19"/>
        <v/>
      </c>
      <c r="Z46" s="15" t="str">
        <f t="shared" si="20"/>
        <v/>
      </c>
      <c r="AB46" s="23"/>
    </row>
    <row r="47" spans="2:28" x14ac:dyDescent="0.4">
      <c r="B47" s="8"/>
      <c r="C47" s="20" t="s">
        <v>183</v>
      </c>
      <c r="D47" s="24" t="str">
        <f>C45</f>
        <v>ai</v>
      </c>
      <c r="E47" s="8" t="s">
        <v>16</v>
      </c>
      <c r="F47" s="10" t="s">
        <v>37</v>
      </c>
      <c r="G47" s="8" t="s">
        <v>17</v>
      </c>
      <c r="H47" s="10" t="s">
        <v>37</v>
      </c>
      <c r="I47" s="11" t="s">
        <v>38</v>
      </c>
      <c r="J47" s="10" t="s">
        <v>37</v>
      </c>
      <c r="K47" s="12" t="s">
        <v>2</v>
      </c>
      <c r="L47" s="15" t="str">
        <f>IF(OR(L45="",L46=""),"",L45+L46)</f>
        <v/>
      </c>
      <c r="N47" s="13" t="s">
        <v>191</v>
      </c>
      <c r="O47" s="2" t="s">
        <v>17</v>
      </c>
      <c r="P47" s="13" t="s">
        <v>191</v>
      </c>
      <c r="R47" s="16" t="s">
        <v>191</v>
      </c>
      <c r="S47" s="2" t="s">
        <v>17</v>
      </c>
      <c r="T47" s="16" t="s">
        <v>191</v>
      </c>
      <c r="U47" s="14" t="s">
        <v>38</v>
      </c>
      <c r="V47" s="10" t="s">
        <v>175</v>
      </c>
      <c r="W47" s="3" t="s">
        <v>2</v>
      </c>
      <c r="X47" s="15" t="str">
        <f>IF(OR(X45="",X46=""),"",X45+X46)</f>
        <v/>
      </c>
      <c r="Z47" s="15" t="str">
        <f>IF(X47="",L47,IF(OR(L47-X47=0,L47-X47&lt;0),"-",L47-X47))</f>
        <v/>
      </c>
      <c r="AB47" s="23" t="s">
        <v>177</v>
      </c>
    </row>
    <row r="49" spans="3:4" x14ac:dyDescent="0.4">
      <c r="C49" s="4" t="s">
        <v>180</v>
      </c>
      <c r="D49" s="4"/>
    </row>
    <row r="50" spans="3:4" x14ac:dyDescent="0.4">
      <c r="C50" s="4" t="s">
        <v>181</v>
      </c>
      <c r="D50" s="4"/>
    </row>
    <row r="51" spans="3:4" x14ac:dyDescent="0.4">
      <c r="C51" s="4" t="s">
        <v>178</v>
      </c>
      <c r="D51" s="4"/>
    </row>
    <row r="52" spans="3:4" x14ac:dyDescent="0.4">
      <c r="C52" s="4" t="s">
        <v>179</v>
      </c>
      <c r="D52" s="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election activeCell="AA3" sqref="AA3"/>
    </sheetView>
  </sheetViews>
  <sheetFormatPr defaultColWidth="4.5" defaultRowHeight="14.25" x14ac:dyDescent="0.4"/>
  <cols>
    <col min="1" max="1" width="0.875" style="65" customWidth="1"/>
    <col min="2" max="5" width="5.75" style="65" customWidth="1"/>
    <col min="6" max="7" width="5.75" style="65" hidden="1" customWidth="1"/>
    <col min="8" max="60" width="5.75" style="65" customWidth="1"/>
    <col min="61" max="61" width="1.125" style="65" customWidth="1"/>
    <col min="62" max="16384" width="4.5" style="65"/>
  </cols>
  <sheetData>
    <row r="1" spans="2:65" s="27" customFormat="1" ht="20.25" customHeight="1" x14ac:dyDescent="0.4">
      <c r="C1" s="28" t="s">
        <v>252</v>
      </c>
      <c r="D1" s="28"/>
      <c r="E1" s="28"/>
      <c r="F1" s="28"/>
      <c r="G1" s="28"/>
      <c r="H1" s="28"/>
      <c r="K1" s="29" t="s">
        <v>0</v>
      </c>
      <c r="N1" s="28"/>
      <c r="O1" s="28"/>
      <c r="P1" s="28"/>
      <c r="Q1" s="28"/>
      <c r="R1" s="28"/>
      <c r="S1" s="28"/>
      <c r="T1" s="28"/>
      <c r="U1" s="28"/>
      <c r="AQ1" s="30" t="s">
        <v>30</v>
      </c>
      <c r="AR1" s="386" t="s">
        <v>196</v>
      </c>
      <c r="AS1" s="387"/>
      <c r="AT1" s="387"/>
      <c r="AU1" s="387"/>
      <c r="AV1" s="387"/>
      <c r="AW1" s="387"/>
      <c r="AX1" s="387"/>
      <c r="AY1" s="387"/>
      <c r="AZ1" s="387"/>
      <c r="BA1" s="387"/>
      <c r="BB1" s="387"/>
      <c r="BC1" s="387"/>
      <c r="BD1" s="387"/>
      <c r="BE1" s="387"/>
      <c r="BF1" s="387"/>
      <c r="BG1" s="387"/>
      <c r="BH1" s="30" t="s">
        <v>2</v>
      </c>
    </row>
    <row r="2" spans="2:65" s="31" customFormat="1" ht="20.25" customHeight="1" x14ac:dyDescent="0.4">
      <c r="H2" s="29"/>
      <c r="K2" s="29"/>
      <c r="L2" s="29"/>
      <c r="N2" s="30"/>
      <c r="O2" s="30"/>
      <c r="P2" s="30"/>
      <c r="Q2" s="30"/>
      <c r="R2" s="30"/>
      <c r="S2" s="30"/>
      <c r="T2" s="30"/>
      <c r="U2" s="30"/>
      <c r="Z2" s="32" t="s">
        <v>27</v>
      </c>
      <c r="AA2" s="388">
        <v>7</v>
      </c>
      <c r="AB2" s="388"/>
      <c r="AC2" s="32" t="s">
        <v>28</v>
      </c>
      <c r="AD2" s="389">
        <f>IF(AA2=0,"",YEAR(DATE(2018+AA2,1,1)))</f>
        <v>2025</v>
      </c>
      <c r="AE2" s="389"/>
      <c r="AF2" s="33" t="s">
        <v>29</v>
      </c>
      <c r="AG2" s="33" t="s">
        <v>1</v>
      </c>
      <c r="AH2" s="388">
        <v>4</v>
      </c>
      <c r="AI2" s="388"/>
      <c r="AJ2" s="33" t="s">
        <v>24</v>
      </c>
      <c r="AQ2" s="30" t="s">
        <v>31</v>
      </c>
      <c r="AR2" s="388" t="s">
        <v>32</v>
      </c>
      <c r="AS2" s="388"/>
      <c r="AT2" s="388"/>
      <c r="AU2" s="388"/>
      <c r="AV2" s="388"/>
      <c r="AW2" s="388"/>
      <c r="AX2" s="388"/>
      <c r="AY2" s="388"/>
      <c r="AZ2" s="388"/>
      <c r="BA2" s="388"/>
      <c r="BB2" s="388"/>
      <c r="BC2" s="388"/>
      <c r="BD2" s="388"/>
      <c r="BE2" s="388"/>
      <c r="BF2" s="388"/>
      <c r="BG2" s="388"/>
      <c r="BH2" s="30" t="s">
        <v>2</v>
      </c>
      <c r="BI2" s="30"/>
      <c r="BJ2" s="30"/>
      <c r="BK2" s="30"/>
    </row>
    <row r="3" spans="2:65" s="31" customFormat="1" ht="20.25" customHeight="1" x14ac:dyDescent="0.4">
      <c r="H3" s="29"/>
      <c r="K3" s="29"/>
      <c r="M3" s="30"/>
      <c r="N3" s="30"/>
      <c r="O3" s="30"/>
      <c r="P3" s="30"/>
      <c r="Q3" s="30"/>
      <c r="R3" s="30"/>
      <c r="S3" s="30"/>
      <c r="AA3" s="34"/>
      <c r="AB3" s="34"/>
      <c r="AC3" s="35"/>
      <c r="AD3" s="36"/>
      <c r="AE3" s="35"/>
      <c r="BB3" s="37" t="s">
        <v>21</v>
      </c>
      <c r="BC3" s="336" t="s">
        <v>184</v>
      </c>
      <c r="BD3" s="337"/>
      <c r="BE3" s="337"/>
      <c r="BF3" s="338"/>
      <c r="BG3" s="30"/>
    </row>
    <row r="4" spans="2:65" s="31" customFormat="1" ht="20.25" customHeight="1" x14ac:dyDescent="0.4">
      <c r="H4" s="29"/>
      <c r="K4" s="29"/>
      <c r="M4" s="30"/>
      <c r="N4" s="30"/>
      <c r="O4" s="30"/>
      <c r="P4" s="30"/>
      <c r="Q4" s="30"/>
      <c r="R4" s="30"/>
      <c r="S4" s="30"/>
      <c r="AA4" s="34"/>
      <c r="AB4" s="34"/>
      <c r="AC4" s="35"/>
      <c r="AD4" s="36"/>
      <c r="AE4" s="35"/>
      <c r="BB4" s="37" t="s">
        <v>153</v>
      </c>
      <c r="BC4" s="336" t="s">
        <v>154</v>
      </c>
      <c r="BD4" s="337"/>
      <c r="BE4" s="337"/>
      <c r="BF4" s="338"/>
      <c r="BG4" s="30"/>
    </row>
    <row r="5" spans="2:65" s="31" customFormat="1" ht="5.0999999999999996" customHeight="1" x14ac:dyDescent="0.4">
      <c r="H5" s="29"/>
      <c r="K5" s="29"/>
      <c r="M5" s="30"/>
      <c r="N5" s="30"/>
      <c r="O5" s="30"/>
      <c r="P5" s="30"/>
      <c r="Q5" s="30"/>
      <c r="R5" s="30"/>
      <c r="S5" s="30"/>
      <c r="AA5" s="38"/>
      <c r="AB5" s="38"/>
      <c r="AH5" s="27"/>
      <c r="AI5" s="27"/>
      <c r="AJ5" s="27"/>
      <c r="AK5" s="27"/>
      <c r="AL5" s="27"/>
      <c r="AM5" s="27"/>
      <c r="AN5" s="27"/>
      <c r="AO5" s="27"/>
      <c r="AP5" s="27"/>
      <c r="AQ5" s="27"/>
      <c r="AR5" s="27"/>
      <c r="AS5" s="27"/>
      <c r="AT5" s="27"/>
      <c r="AU5" s="27"/>
      <c r="AV5" s="27"/>
      <c r="AW5" s="27"/>
      <c r="AX5" s="27"/>
      <c r="AY5" s="27"/>
      <c r="AZ5" s="27"/>
      <c r="BA5" s="27"/>
      <c r="BB5" s="27"/>
      <c r="BC5" s="27"/>
      <c r="BD5" s="27"/>
      <c r="BE5" s="27"/>
      <c r="BF5" s="39"/>
      <c r="BG5" s="39"/>
    </row>
    <row r="6" spans="2:65" s="31" customFormat="1" ht="21" customHeight="1" x14ac:dyDescent="0.4">
      <c r="B6" s="40"/>
      <c r="C6" s="41"/>
      <c r="D6" s="41"/>
      <c r="E6" s="41"/>
      <c r="F6" s="41"/>
      <c r="G6" s="41"/>
      <c r="H6" s="41"/>
      <c r="I6" s="42"/>
      <c r="J6" s="42"/>
      <c r="K6" s="42"/>
      <c r="L6" s="43"/>
      <c r="M6" s="42"/>
      <c r="N6" s="42"/>
      <c r="O6" s="42"/>
      <c r="P6" s="44"/>
      <c r="Q6" s="44"/>
      <c r="R6" s="44"/>
      <c r="S6" s="44"/>
      <c r="T6" s="44"/>
      <c r="U6" s="44"/>
      <c r="V6" s="44"/>
      <c r="W6" s="44"/>
      <c r="X6" s="44"/>
      <c r="Y6" s="44"/>
      <c r="Z6" s="44"/>
      <c r="AA6" s="44"/>
      <c r="AB6" s="44"/>
      <c r="AC6" s="44"/>
      <c r="AD6" s="44"/>
      <c r="AE6" s="44"/>
      <c r="AF6" s="44"/>
      <c r="AG6" s="44"/>
      <c r="AH6" s="45"/>
      <c r="AI6" s="45"/>
      <c r="AJ6" s="45"/>
      <c r="AK6" s="45"/>
      <c r="AL6" s="45"/>
      <c r="AM6" s="45" t="s">
        <v>190</v>
      </c>
      <c r="AN6" s="27"/>
      <c r="AO6" s="27"/>
      <c r="AP6" s="27"/>
      <c r="AQ6" s="27"/>
      <c r="AR6" s="27"/>
      <c r="AS6" s="27"/>
      <c r="AU6" s="46"/>
      <c r="AV6" s="46"/>
      <c r="AW6" s="47"/>
      <c r="AX6" s="27"/>
      <c r="AY6" s="390">
        <v>40</v>
      </c>
      <c r="AZ6" s="391"/>
      <c r="BA6" s="47" t="s">
        <v>22</v>
      </c>
      <c r="BB6" s="27"/>
      <c r="BC6" s="390">
        <v>160</v>
      </c>
      <c r="BD6" s="391"/>
      <c r="BE6" s="47" t="s">
        <v>23</v>
      </c>
      <c r="BF6" s="27"/>
      <c r="BG6" s="39"/>
    </row>
    <row r="7" spans="2:65" s="31" customFormat="1" ht="5.0999999999999996" customHeight="1" x14ac:dyDescent="0.4">
      <c r="B7" s="40"/>
      <c r="C7" s="48"/>
      <c r="D7" s="48"/>
      <c r="E7" s="48"/>
      <c r="F7" s="48"/>
      <c r="G7" s="48"/>
      <c r="H7" s="42"/>
      <c r="I7" s="42"/>
      <c r="J7" s="42"/>
      <c r="K7" s="42"/>
      <c r="L7" s="42"/>
      <c r="M7" s="42"/>
      <c r="N7" s="42"/>
      <c r="O7" s="42"/>
      <c r="P7" s="44"/>
      <c r="Q7" s="44"/>
      <c r="R7" s="44"/>
      <c r="S7" s="44"/>
      <c r="T7" s="44"/>
      <c r="U7" s="44"/>
      <c r="V7" s="44"/>
      <c r="W7" s="44"/>
      <c r="X7" s="44"/>
      <c r="Y7" s="44"/>
      <c r="Z7" s="44"/>
      <c r="AA7" s="44"/>
      <c r="AB7" s="44"/>
      <c r="AC7" s="44"/>
      <c r="AD7" s="44"/>
      <c r="AE7" s="44"/>
      <c r="AF7" s="44"/>
      <c r="AG7" s="44"/>
      <c r="AH7" s="45"/>
      <c r="AI7" s="45"/>
      <c r="AJ7" s="45"/>
      <c r="AK7" s="45"/>
      <c r="AL7" s="45"/>
      <c r="AM7" s="45"/>
      <c r="AN7" s="45"/>
      <c r="AO7" s="45"/>
      <c r="AP7" s="45"/>
      <c r="AQ7" s="45"/>
      <c r="AR7" s="45"/>
      <c r="AS7" s="45"/>
      <c r="AT7" s="45"/>
      <c r="AU7" s="45"/>
      <c r="AV7" s="45"/>
      <c r="AW7" s="45"/>
      <c r="AX7" s="45"/>
      <c r="AY7" s="45"/>
      <c r="AZ7" s="45"/>
      <c r="BA7" s="45"/>
      <c r="BB7" s="45"/>
      <c r="BC7" s="45"/>
      <c r="BD7" s="45"/>
      <c r="BE7" s="45"/>
      <c r="BF7" s="49"/>
      <c r="BG7" s="49"/>
      <c r="BH7" s="44"/>
    </row>
    <row r="8" spans="2:65" s="31" customFormat="1" ht="21" customHeight="1" x14ac:dyDescent="0.4">
      <c r="B8" s="50"/>
      <c r="C8" s="43"/>
      <c r="D8" s="43"/>
      <c r="E8" s="43"/>
      <c r="F8" s="43"/>
      <c r="G8" s="43"/>
      <c r="H8" s="42"/>
      <c r="I8" s="42"/>
      <c r="J8" s="42"/>
      <c r="K8" s="42"/>
      <c r="L8" s="42"/>
      <c r="M8" s="42"/>
      <c r="N8" s="42"/>
      <c r="O8" s="42"/>
      <c r="P8" s="44"/>
      <c r="Q8" s="44"/>
      <c r="R8" s="44"/>
      <c r="S8" s="44"/>
      <c r="T8" s="44"/>
      <c r="U8" s="44"/>
      <c r="V8" s="44"/>
      <c r="W8" s="44"/>
      <c r="X8" s="44"/>
      <c r="Y8" s="44"/>
      <c r="Z8" s="44"/>
      <c r="AA8" s="44"/>
      <c r="AB8" s="44"/>
      <c r="AC8" s="44"/>
      <c r="AD8" s="44"/>
      <c r="AE8" s="44"/>
      <c r="AF8" s="44"/>
      <c r="AG8" s="44"/>
      <c r="AH8" s="51"/>
      <c r="AI8" s="51"/>
      <c r="AJ8" s="51"/>
      <c r="AK8" s="41"/>
      <c r="AL8" s="52"/>
      <c r="AM8" s="53"/>
      <c r="AN8" s="53"/>
      <c r="AO8" s="40"/>
      <c r="AP8" s="54"/>
      <c r="AQ8" s="54"/>
      <c r="AR8" s="54"/>
      <c r="AS8" s="55"/>
      <c r="AT8" s="55"/>
      <c r="AU8" s="45"/>
      <c r="AV8" s="54"/>
      <c r="AW8" s="54"/>
      <c r="AX8" s="43"/>
      <c r="AY8" s="45"/>
      <c r="AZ8" s="45" t="s">
        <v>26</v>
      </c>
      <c r="BA8" s="45"/>
      <c r="BB8" s="45"/>
      <c r="BC8" s="392">
        <f>DAY(EOMONTH(DATE(AD2,AH2,1),0))</f>
        <v>30</v>
      </c>
      <c r="BD8" s="393"/>
      <c r="BE8" s="45" t="s">
        <v>25</v>
      </c>
      <c r="BF8" s="45"/>
      <c r="BG8" s="45"/>
      <c r="BH8" s="44"/>
      <c r="BK8" s="30"/>
      <c r="BL8" s="30"/>
      <c r="BM8" s="30"/>
    </row>
    <row r="9" spans="2:65" s="31" customFormat="1" ht="5.0999999999999996" customHeight="1" x14ac:dyDescent="0.4">
      <c r="B9" s="50"/>
      <c r="C9" s="56"/>
      <c r="D9" s="56"/>
      <c r="E9" s="56"/>
      <c r="F9" s="56"/>
      <c r="G9" s="56"/>
      <c r="H9" s="54"/>
      <c r="I9" s="54"/>
      <c r="J9" s="54"/>
      <c r="K9" s="54"/>
      <c r="L9" s="54"/>
      <c r="M9" s="54"/>
      <c r="N9" s="54"/>
      <c r="O9" s="54"/>
      <c r="P9" s="44"/>
      <c r="Q9" s="44"/>
      <c r="R9" s="44"/>
      <c r="S9" s="44"/>
      <c r="T9" s="44"/>
      <c r="U9" s="44"/>
      <c r="V9" s="44"/>
      <c r="W9" s="44"/>
      <c r="X9" s="44"/>
      <c r="Y9" s="44"/>
      <c r="Z9" s="44"/>
      <c r="AA9" s="44"/>
      <c r="AB9" s="44"/>
      <c r="AC9" s="44"/>
      <c r="AD9" s="44"/>
      <c r="AE9" s="44"/>
      <c r="AF9" s="44"/>
      <c r="AG9" s="44"/>
      <c r="AH9" s="48"/>
      <c r="AI9" s="41"/>
      <c r="AJ9" s="57"/>
      <c r="AK9" s="51"/>
      <c r="AL9" s="41"/>
      <c r="AM9" s="41"/>
      <c r="AN9" s="41"/>
      <c r="AO9" s="41"/>
      <c r="AP9" s="57"/>
      <c r="AQ9" s="45"/>
      <c r="AR9" s="58"/>
      <c r="AS9" s="58"/>
      <c r="AT9" s="58"/>
      <c r="AU9" s="45"/>
      <c r="AV9" s="45"/>
      <c r="AW9" s="45"/>
      <c r="AX9" s="45"/>
      <c r="AY9" s="45"/>
      <c r="AZ9" s="45"/>
      <c r="BA9" s="45"/>
      <c r="BB9" s="45"/>
      <c r="BC9" s="45"/>
      <c r="BD9" s="45"/>
      <c r="BE9" s="45"/>
      <c r="BF9" s="45"/>
      <c r="BG9" s="45"/>
      <c r="BH9" s="44"/>
      <c r="BK9" s="30"/>
      <c r="BL9" s="30"/>
      <c r="BM9" s="30"/>
    </row>
    <row r="10" spans="2:65" s="31" customFormat="1" ht="21" customHeight="1" x14ac:dyDescent="0.4">
      <c r="B10" s="50"/>
      <c r="C10" s="56"/>
      <c r="D10" s="56"/>
      <c r="E10" s="56"/>
      <c r="F10" s="56"/>
      <c r="G10" s="56"/>
      <c r="H10" s="54"/>
      <c r="I10" s="54"/>
      <c r="J10" s="54"/>
      <c r="K10" s="54"/>
      <c r="L10" s="54"/>
      <c r="M10" s="54"/>
      <c r="N10" s="54"/>
      <c r="O10" s="54"/>
      <c r="P10" s="44"/>
      <c r="Q10" s="44"/>
      <c r="R10" s="44"/>
      <c r="S10" s="44"/>
      <c r="T10" s="44"/>
      <c r="U10" s="44"/>
      <c r="V10" s="44"/>
      <c r="W10" s="44"/>
      <c r="X10" s="44"/>
      <c r="Y10" s="44"/>
      <c r="Z10" s="44"/>
      <c r="AA10" s="44"/>
      <c r="AB10" s="44"/>
      <c r="AC10" s="44"/>
      <c r="AD10" s="44"/>
      <c r="AE10" s="44"/>
      <c r="AF10" s="44"/>
      <c r="AG10" s="44"/>
      <c r="AH10" s="48"/>
      <c r="AI10" s="41"/>
      <c r="AJ10" s="57"/>
      <c r="AK10" s="51"/>
      <c r="AL10" s="41"/>
      <c r="AM10" s="41"/>
      <c r="AN10" s="45" t="s">
        <v>219</v>
      </c>
      <c r="AO10" s="45"/>
      <c r="AP10" s="57"/>
      <c r="AQ10" s="45"/>
      <c r="AR10" s="41"/>
      <c r="AS10" s="41"/>
      <c r="AT10" s="57"/>
      <c r="AU10" s="45"/>
      <c r="AV10" s="58"/>
      <c r="AW10" s="58"/>
      <c r="AX10" s="58"/>
      <c r="AY10" s="45"/>
      <c r="AZ10" s="45"/>
      <c r="BA10" s="49" t="s">
        <v>235</v>
      </c>
      <c r="BB10" s="45"/>
      <c r="BC10" s="390"/>
      <c r="BD10" s="391"/>
      <c r="BE10" s="47" t="s">
        <v>220</v>
      </c>
      <c r="BF10" s="45"/>
      <c r="BG10" s="45"/>
      <c r="BH10" s="44"/>
      <c r="BK10" s="30"/>
      <c r="BL10" s="30"/>
      <c r="BM10" s="30"/>
    </row>
    <row r="11" spans="2:65" s="31" customFormat="1" ht="5.0999999999999996" customHeight="1" x14ac:dyDescent="0.4">
      <c r="B11" s="50"/>
      <c r="C11" s="56"/>
      <c r="D11" s="56"/>
      <c r="E11" s="56"/>
      <c r="F11" s="56"/>
      <c r="G11" s="56"/>
      <c r="H11" s="54"/>
      <c r="I11" s="54"/>
      <c r="J11" s="54"/>
      <c r="K11" s="54"/>
      <c r="L11" s="54"/>
      <c r="M11" s="54"/>
      <c r="N11" s="54"/>
      <c r="O11" s="54"/>
      <c r="P11" s="44"/>
      <c r="Q11" s="44"/>
      <c r="R11" s="44"/>
      <c r="S11" s="44"/>
      <c r="T11" s="44"/>
      <c r="U11" s="44"/>
      <c r="V11" s="44"/>
      <c r="W11" s="44"/>
      <c r="X11" s="44"/>
      <c r="Y11" s="44"/>
      <c r="Z11" s="44"/>
      <c r="AA11" s="44"/>
      <c r="AB11" s="44"/>
      <c r="AC11" s="44"/>
      <c r="AD11" s="44"/>
      <c r="AE11" s="44"/>
      <c r="AF11" s="44"/>
      <c r="AG11" s="44"/>
      <c r="AH11" s="48"/>
      <c r="AI11" s="41"/>
      <c r="AJ11" s="57"/>
      <c r="AK11" s="51"/>
      <c r="AL11" s="41"/>
      <c r="AM11" s="41"/>
      <c r="AN11" s="41"/>
      <c r="AO11" s="41"/>
      <c r="AP11" s="57"/>
      <c r="AQ11" s="45"/>
      <c r="AR11" s="58"/>
      <c r="AS11" s="58"/>
      <c r="AT11" s="58"/>
      <c r="AU11" s="45"/>
      <c r="AV11" s="45"/>
      <c r="AW11" s="45"/>
      <c r="AX11" s="45"/>
      <c r="AY11" s="45"/>
      <c r="AZ11" s="45"/>
      <c r="BA11" s="45"/>
      <c r="BB11" s="45"/>
      <c r="BC11" s="45"/>
      <c r="BD11" s="45"/>
      <c r="BE11" s="45"/>
      <c r="BF11" s="45"/>
      <c r="BG11" s="45"/>
      <c r="BH11" s="44"/>
      <c r="BK11" s="30"/>
      <c r="BL11" s="30"/>
      <c r="BM11" s="30"/>
    </row>
    <row r="12" spans="2:65" s="31" customFormat="1" ht="21" customHeight="1" x14ac:dyDescent="0.4">
      <c r="R12" s="42"/>
      <c r="S12" s="42"/>
      <c r="T12" s="52"/>
      <c r="U12" s="335"/>
      <c r="V12" s="335"/>
      <c r="W12" s="40"/>
      <c r="X12" s="59"/>
      <c r="Y12" s="44"/>
      <c r="Z12" s="44"/>
      <c r="AA12" s="48"/>
      <c r="AB12" s="53"/>
      <c r="AC12" s="40"/>
      <c r="AD12" s="48"/>
      <c r="AE12" s="48"/>
      <c r="AF12" s="48"/>
      <c r="AG12" s="60"/>
      <c r="AH12" s="51"/>
      <c r="AI12" s="51"/>
      <c r="AJ12" s="51"/>
      <c r="AK12" s="41"/>
      <c r="AL12" s="52"/>
      <c r="AM12" s="53"/>
      <c r="AN12" s="45"/>
      <c r="AO12" s="57"/>
      <c r="AP12" s="57"/>
      <c r="AQ12" s="57"/>
      <c r="AR12" s="57"/>
      <c r="AS12" s="40" t="s">
        <v>221</v>
      </c>
      <c r="AT12" s="57"/>
      <c r="AU12" s="57"/>
      <c r="AV12" s="57"/>
      <c r="AW12" s="57"/>
      <c r="AX12" s="57"/>
      <c r="AY12" s="57"/>
      <c r="AZ12" s="57"/>
      <c r="BA12" s="57"/>
      <c r="BB12" s="57"/>
      <c r="BC12" s="48"/>
      <c r="BD12" s="51"/>
      <c r="BE12" s="41"/>
      <c r="BF12" s="41"/>
      <c r="BG12" s="48"/>
      <c r="BH12" s="41"/>
      <c r="BK12" s="30"/>
      <c r="BL12" s="30"/>
      <c r="BM12" s="30"/>
    </row>
    <row r="13" spans="2:65" s="31" customFormat="1" ht="21" customHeight="1" x14ac:dyDescent="0.4">
      <c r="R13" s="57"/>
      <c r="S13" s="41"/>
      <c r="T13" s="41"/>
      <c r="U13" s="41"/>
      <c r="V13" s="41"/>
      <c r="W13" s="44"/>
      <c r="X13" s="44"/>
      <c r="Y13" s="44"/>
      <c r="Z13" s="44"/>
      <c r="AA13" s="57"/>
      <c r="AB13" s="41"/>
      <c r="AC13" s="41"/>
      <c r="AD13" s="57"/>
      <c r="AE13" s="57"/>
      <c r="AF13" s="57"/>
      <c r="AG13" s="60"/>
      <c r="AH13" s="48"/>
      <c r="AI13" s="51"/>
      <c r="AJ13" s="41"/>
      <c r="AK13" s="51"/>
      <c r="AL13" s="41"/>
      <c r="AM13" s="41"/>
      <c r="AN13" s="41"/>
      <c r="AO13" s="48"/>
      <c r="AP13" s="40"/>
      <c r="AQ13" s="48"/>
      <c r="AR13" s="48"/>
      <c r="AS13" s="40" t="s">
        <v>99</v>
      </c>
      <c r="AT13" s="41"/>
      <c r="AU13" s="41"/>
      <c r="AV13" s="41"/>
      <c r="AW13" s="41"/>
      <c r="AX13" s="41"/>
      <c r="AY13" s="41"/>
      <c r="AZ13" s="41"/>
      <c r="BA13" s="41"/>
      <c r="BB13" s="344">
        <v>0.29166666666666669</v>
      </c>
      <c r="BC13" s="345"/>
      <c r="BD13" s="346"/>
      <c r="BE13" s="43" t="s">
        <v>17</v>
      </c>
      <c r="BF13" s="344">
        <v>0.83333333333333337</v>
      </c>
      <c r="BG13" s="345"/>
      <c r="BH13" s="346"/>
      <c r="BK13" s="30"/>
      <c r="BL13" s="30"/>
      <c r="BM13" s="30"/>
    </row>
    <row r="14" spans="2:65" s="31" customFormat="1" ht="21" customHeight="1" x14ac:dyDescent="0.4">
      <c r="R14" s="61"/>
      <c r="S14" s="61"/>
      <c r="T14" s="61"/>
      <c r="U14" s="61"/>
      <c r="V14" s="61"/>
      <c r="W14" s="61"/>
      <c r="X14" s="44"/>
      <c r="Y14" s="44"/>
      <c r="Z14" s="44"/>
      <c r="AA14" s="43"/>
      <c r="AB14" s="61"/>
      <c r="AC14" s="61"/>
      <c r="AD14" s="43"/>
      <c r="AE14" s="48"/>
      <c r="AF14" s="48"/>
      <c r="AG14" s="62"/>
      <c r="AH14" s="40"/>
      <c r="AI14" s="51"/>
      <c r="AJ14" s="41"/>
      <c r="AK14" s="51"/>
      <c r="AL14" s="41"/>
      <c r="AM14" s="41"/>
      <c r="AN14" s="41"/>
      <c r="AO14" s="43"/>
      <c r="AP14" s="42"/>
      <c r="AQ14" s="42"/>
      <c r="AR14" s="42"/>
      <c r="AS14" s="40" t="s">
        <v>100</v>
      </c>
      <c r="AT14" s="41"/>
      <c r="AU14" s="41"/>
      <c r="AV14" s="41"/>
      <c r="AW14" s="41"/>
      <c r="AX14" s="41"/>
      <c r="AY14" s="41"/>
      <c r="AZ14" s="41"/>
      <c r="BA14" s="41"/>
      <c r="BB14" s="344">
        <v>0.83333333333333337</v>
      </c>
      <c r="BC14" s="345"/>
      <c r="BD14" s="346"/>
      <c r="BE14" s="43" t="s">
        <v>17</v>
      </c>
      <c r="BF14" s="344">
        <v>0.29166666666666669</v>
      </c>
      <c r="BG14" s="345"/>
      <c r="BH14" s="346"/>
      <c r="BK14" s="30"/>
      <c r="BL14" s="30"/>
      <c r="BM14" s="30"/>
    </row>
    <row r="15" spans="2:65" ht="12" customHeight="1" thickBot="1" x14ac:dyDescent="0.45">
      <c r="B15" s="63"/>
      <c r="C15" s="64"/>
      <c r="D15" s="64"/>
      <c r="E15" s="64"/>
      <c r="F15" s="64"/>
      <c r="G15" s="64"/>
      <c r="H15" s="64"/>
      <c r="I15" s="63"/>
      <c r="J15" s="63"/>
      <c r="K15" s="63"/>
      <c r="L15" s="63"/>
      <c r="M15" s="63"/>
      <c r="N15" s="63"/>
      <c r="O15" s="63"/>
      <c r="P15" s="63"/>
      <c r="Q15" s="63"/>
      <c r="R15" s="63"/>
      <c r="S15" s="63"/>
      <c r="T15" s="63"/>
      <c r="U15" s="63"/>
      <c r="V15" s="63"/>
      <c r="W15" s="63"/>
      <c r="X15" s="63"/>
      <c r="Y15" s="63"/>
      <c r="Z15" s="63"/>
      <c r="AA15" s="64"/>
      <c r="AB15" s="63"/>
      <c r="AC15" s="63"/>
      <c r="AD15" s="63"/>
      <c r="AE15" s="63"/>
      <c r="AF15" s="63"/>
      <c r="AG15" s="63"/>
      <c r="AH15" s="63"/>
      <c r="AI15" s="63"/>
      <c r="AJ15" s="63"/>
      <c r="AK15" s="63"/>
      <c r="AL15" s="63"/>
      <c r="AM15" s="63"/>
      <c r="AR15" s="66"/>
      <c r="BI15" s="67"/>
      <c r="BJ15" s="67"/>
      <c r="BK15" s="67"/>
    </row>
    <row r="16" spans="2:65" ht="21.6" customHeight="1" x14ac:dyDescent="0.4">
      <c r="B16" s="347" t="s">
        <v>20</v>
      </c>
      <c r="C16" s="350" t="s">
        <v>222</v>
      </c>
      <c r="D16" s="351"/>
      <c r="E16" s="352"/>
      <c r="F16" s="68"/>
      <c r="G16" s="69"/>
      <c r="H16" s="359" t="s">
        <v>223</v>
      </c>
      <c r="I16" s="362" t="s">
        <v>224</v>
      </c>
      <c r="J16" s="351"/>
      <c r="K16" s="351"/>
      <c r="L16" s="352"/>
      <c r="M16" s="362" t="s">
        <v>225</v>
      </c>
      <c r="N16" s="351"/>
      <c r="O16" s="352"/>
      <c r="P16" s="362" t="s">
        <v>101</v>
      </c>
      <c r="Q16" s="351"/>
      <c r="R16" s="351"/>
      <c r="S16" s="351"/>
      <c r="T16" s="380"/>
      <c r="U16" s="70"/>
      <c r="V16" s="71"/>
      <c r="W16" s="71"/>
      <c r="X16" s="71"/>
      <c r="Y16" s="71"/>
      <c r="Z16" s="71"/>
      <c r="AA16" s="71"/>
      <c r="AB16" s="71"/>
      <c r="AC16" s="71"/>
      <c r="AD16" s="71"/>
      <c r="AE16" s="71"/>
      <c r="AF16" s="71"/>
      <c r="AG16" s="71"/>
      <c r="AH16" s="71"/>
      <c r="AI16" s="72" t="s">
        <v>226</v>
      </c>
      <c r="AJ16" s="71"/>
      <c r="AK16" s="71"/>
      <c r="AL16" s="71"/>
      <c r="AM16" s="71"/>
      <c r="AN16" s="71" t="s">
        <v>186</v>
      </c>
      <c r="AO16" s="71"/>
      <c r="AP16" s="73"/>
      <c r="AQ16" s="74"/>
      <c r="AR16" s="71" t="s">
        <v>2</v>
      </c>
      <c r="AS16" s="71"/>
      <c r="AT16" s="71"/>
      <c r="AU16" s="71"/>
      <c r="AV16" s="71"/>
      <c r="AW16" s="71"/>
      <c r="AX16" s="71"/>
      <c r="AY16" s="75"/>
      <c r="AZ16" s="365" t="str">
        <f>IF(BC3="計画","(11)1～4週目の勤務時間数合計","(11)1か月の勤務時間数　合計")</f>
        <v>(11)1か月の勤務時間数　合計</v>
      </c>
      <c r="BA16" s="366"/>
      <c r="BB16" s="371" t="s">
        <v>254</v>
      </c>
      <c r="BC16" s="372"/>
      <c r="BD16" s="350" t="s">
        <v>227</v>
      </c>
      <c r="BE16" s="351"/>
      <c r="BF16" s="351"/>
      <c r="BG16" s="351"/>
      <c r="BH16" s="380"/>
    </row>
    <row r="17" spans="2:60" ht="20.25" customHeight="1" x14ac:dyDescent="0.4">
      <c r="B17" s="348"/>
      <c r="C17" s="353"/>
      <c r="D17" s="354"/>
      <c r="E17" s="355"/>
      <c r="F17" s="76"/>
      <c r="G17" s="7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76"/>
      <c r="G18" s="77"/>
      <c r="H18" s="360"/>
      <c r="I18" s="363"/>
      <c r="J18" s="354"/>
      <c r="K18" s="354"/>
      <c r="L18" s="355"/>
      <c r="M18" s="363"/>
      <c r="N18" s="354"/>
      <c r="O18" s="355"/>
      <c r="P18" s="363"/>
      <c r="Q18" s="354"/>
      <c r="R18" s="354"/>
      <c r="S18" s="354"/>
      <c r="T18" s="381"/>
      <c r="U18" s="78">
        <v>1</v>
      </c>
      <c r="V18" s="79">
        <v>2</v>
      </c>
      <c r="W18" s="79">
        <v>3</v>
      </c>
      <c r="X18" s="79">
        <v>4</v>
      </c>
      <c r="Y18" s="79">
        <v>5</v>
      </c>
      <c r="Z18" s="79">
        <v>6</v>
      </c>
      <c r="AA18" s="80">
        <v>7</v>
      </c>
      <c r="AB18" s="81">
        <v>8</v>
      </c>
      <c r="AC18" s="79">
        <v>9</v>
      </c>
      <c r="AD18" s="79">
        <v>10</v>
      </c>
      <c r="AE18" s="79">
        <v>11</v>
      </c>
      <c r="AF18" s="79">
        <v>12</v>
      </c>
      <c r="AG18" s="79">
        <v>13</v>
      </c>
      <c r="AH18" s="80">
        <v>14</v>
      </c>
      <c r="AI18" s="78">
        <v>15</v>
      </c>
      <c r="AJ18" s="79">
        <v>16</v>
      </c>
      <c r="AK18" s="79">
        <v>17</v>
      </c>
      <c r="AL18" s="79">
        <v>18</v>
      </c>
      <c r="AM18" s="79">
        <v>19</v>
      </c>
      <c r="AN18" s="79">
        <v>20</v>
      </c>
      <c r="AO18" s="80">
        <v>21</v>
      </c>
      <c r="AP18" s="81">
        <v>22</v>
      </c>
      <c r="AQ18" s="79">
        <v>23</v>
      </c>
      <c r="AR18" s="79">
        <v>24</v>
      </c>
      <c r="AS18" s="79">
        <v>25</v>
      </c>
      <c r="AT18" s="79">
        <v>26</v>
      </c>
      <c r="AU18" s="79">
        <v>27</v>
      </c>
      <c r="AV18" s="80">
        <v>28</v>
      </c>
      <c r="AW18" s="82" t="str">
        <f>IF($BC$3="暦月",IF(DAY(DATE($AD$2,$AH$2,29))=29,29,""),"")</f>
        <v/>
      </c>
      <c r="AX18" s="83" t="str">
        <f>IF($BC$3="暦月",IF(DAY(DATE($AD$2,$AH$2,30))=30,30,""),"")</f>
        <v/>
      </c>
      <c r="AY18" s="84"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76"/>
      <c r="G19" s="77"/>
      <c r="H19" s="360"/>
      <c r="I19" s="363"/>
      <c r="J19" s="354"/>
      <c r="K19" s="354"/>
      <c r="L19" s="355"/>
      <c r="M19" s="363"/>
      <c r="N19" s="354"/>
      <c r="O19" s="355"/>
      <c r="P19" s="363"/>
      <c r="Q19" s="354"/>
      <c r="R19" s="354"/>
      <c r="S19" s="354"/>
      <c r="T19" s="381"/>
      <c r="U19" s="78">
        <f>WEEKDAY(DATE($AD$2,$AH$2,1))</f>
        <v>3</v>
      </c>
      <c r="V19" s="79">
        <f>WEEKDAY(DATE($AD$2,$AH$2,2))</f>
        <v>4</v>
      </c>
      <c r="W19" s="79">
        <f>WEEKDAY(DATE($AD$2,$AH$2,3))</f>
        <v>5</v>
      </c>
      <c r="X19" s="79">
        <f>WEEKDAY(DATE($AD$2,$AH$2,4))</f>
        <v>6</v>
      </c>
      <c r="Y19" s="79">
        <f>WEEKDAY(DATE($AD$2,$AH$2,5))</f>
        <v>7</v>
      </c>
      <c r="Z19" s="79">
        <f>WEEKDAY(DATE($AD$2,$AH$2,6))</f>
        <v>1</v>
      </c>
      <c r="AA19" s="80">
        <f>WEEKDAY(DATE($AD$2,$AH$2,7))</f>
        <v>2</v>
      </c>
      <c r="AB19" s="81">
        <f>WEEKDAY(DATE($AD$2,$AH$2,8))</f>
        <v>3</v>
      </c>
      <c r="AC19" s="79">
        <f>WEEKDAY(DATE($AD$2,$AH$2,9))</f>
        <v>4</v>
      </c>
      <c r="AD19" s="79">
        <f>WEEKDAY(DATE($AD$2,$AH$2,10))</f>
        <v>5</v>
      </c>
      <c r="AE19" s="79">
        <f>WEEKDAY(DATE($AD$2,$AH$2,11))</f>
        <v>6</v>
      </c>
      <c r="AF19" s="79">
        <f>WEEKDAY(DATE($AD$2,$AH$2,12))</f>
        <v>7</v>
      </c>
      <c r="AG19" s="79">
        <f>WEEKDAY(DATE($AD$2,$AH$2,13))</f>
        <v>1</v>
      </c>
      <c r="AH19" s="80">
        <f>WEEKDAY(DATE($AD$2,$AH$2,14))</f>
        <v>2</v>
      </c>
      <c r="AI19" s="81">
        <f>WEEKDAY(DATE($AD$2,$AH$2,15))</f>
        <v>3</v>
      </c>
      <c r="AJ19" s="79">
        <f>WEEKDAY(DATE($AD$2,$AH$2,16))</f>
        <v>4</v>
      </c>
      <c r="AK19" s="79">
        <f>WEEKDAY(DATE($AD$2,$AH$2,17))</f>
        <v>5</v>
      </c>
      <c r="AL19" s="79">
        <f>WEEKDAY(DATE($AD$2,$AH$2,18))</f>
        <v>6</v>
      </c>
      <c r="AM19" s="79">
        <f>WEEKDAY(DATE($AD$2,$AH$2,19))</f>
        <v>7</v>
      </c>
      <c r="AN19" s="79">
        <f>WEEKDAY(DATE($AD$2,$AH$2,20))</f>
        <v>1</v>
      </c>
      <c r="AO19" s="80">
        <f>WEEKDAY(DATE($AD$2,$AH$2,21))</f>
        <v>2</v>
      </c>
      <c r="AP19" s="81">
        <f>WEEKDAY(DATE($AD$2,$AH$2,22))</f>
        <v>3</v>
      </c>
      <c r="AQ19" s="79">
        <f>WEEKDAY(DATE($AD$2,$AH$2,23))</f>
        <v>4</v>
      </c>
      <c r="AR19" s="79">
        <f>WEEKDAY(DATE($AD$2,$AH$2,24))</f>
        <v>5</v>
      </c>
      <c r="AS19" s="79">
        <f>WEEKDAY(DATE($AD$2,$AH$2,25))</f>
        <v>6</v>
      </c>
      <c r="AT19" s="79">
        <f>WEEKDAY(DATE($AD$2,$AH$2,26))</f>
        <v>7</v>
      </c>
      <c r="AU19" s="79">
        <f>WEEKDAY(DATE($AD$2,$AH$2,27))</f>
        <v>1</v>
      </c>
      <c r="AV19" s="80">
        <f>WEEKDAY(DATE($AD$2,$AH$2,28))</f>
        <v>2</v>
      </c>
      <c r="AW19" s="81">
        <f>IF(AW18=29,WEEKDAY(DATE($AD$2,$AH$2,29)),0)</f>
        <v>0</v>
      </c>
      <c r="AX19" s="79">
        <f>IF(AX18=30,WEEKDAY(DATE($AD$2,$AH$2,30)),0)</f>
        <v>0</v>
      </c>
      <c r="AY19" s="80">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85"/>
      <c r="G20" s="86"/>
      <c r="H20" s="361"/>
      <c r="I20" s="364"/>
      <c r="J20" s="357"/>
      <c r="K20" s="357"/>
      <c r="L20" s="358"/>
      <c r="M20" s="364"/>
      <c r="N20" s="357"/>
      <c r="O20" s="358"/>
      <c r="P20" s="364"/>
      <c r="Q20" s="357"/>
      <c r="R20" s="357"/>
      <c r="S20" s="357"/>
      <c r="T20" s="382"/>
      <c r="U20" s="87" t="str">
        <f>IF(U19=1,"日",IF(U19=2,"月",IF(U19=3,"火",IF(U19=4,"水",IF(U19=5,"木",IF(U19=6,"金","土"))))))</f>
        <v>火</v>
      </c>
      <c r="V20" s="88" t="str">
        <f t="shared" ref="V20:AV20" si="0">IF(V19=1,"日",IF(V19=2,"月",IF(V19=3,"火",IF(V19=4,"水",IF(V19=5,"木",IF(V19=6,"金","土"))))))</f>
        <v>水</v>
      </c>
      <c r="W20" s="88" t="str">
        <f t="shared" si="0"/>
        <v>木</v>
      </c>
      <c r="X20" s="88" t="str">
        <f t="shared" si="0"/>
        <v>金</v>
      </c>
      <c r="Y20" s="88" t="str">
        <f t="shared" si="0"/>
        <v>土</v>
      </c>
      <c r="Z20" s="88" t="str">
        <f t="shared" si="0"/>
        <v>日</v>
      </c>
      <c r="AA20" s="89" t="str">
        <f t="shared" si="0"/>
        <v>月</v>
      </c>
      <c r="AB20" s="90" t="str">
        <f>IF(AB19=1,"日",IF(AB19=2,"月",IF(AB19=3,"火",IF(AB19=4,"水",IF(AB19=5,"木",IF(AB19=6,"金","土"))))))</f>
        <v>火</v>
      </c>
      <c r="AC20" s="88" t="str">
        <f t="shared" si="0"/>
        <v>水</v>
      </c>
      <c r="AD20" s="88" t="str">
        <f t="shared" si="0"/>
        <v>木</v>
      </c>
      <c r="AE20" s="88" t="str">
        <f t="shared" si="0"/>
        <v>金</v>
      </c>
      <c r="AF20" s="88" t="str">
        <f t="shared" si="0"/>
        <v>土</v>
      </c>
      <c r="AG20" s="88" t="str">
        <f t="shared" si="0"/>
        <v>日</v>
      </c>
      <c r="AH20" s="89" t="str">
        <f t="shared" si="0"/>
        <v>月</v>
      </c>
      <c r="AI20" s="90" t="str">
        <f>IF(AI19=1,"日",IF(AI19=2,"月",IF(AI19=3,"火",IF(AI19=4,"水",IF(AI19=5,"木",IF(AI19=6,"金","土"))))))</f>
        <v>火</v>
      </c>
      <c r="AJ20" s="88" t="str">
        <f t="shared" si="0"/>
        <v>水</v>
      </c>
      <c r="AK20" s="88" t="str">
        <f t="shared" si="0"/>
        <v>木</v>
      </c>
      <c r="AL20" s="88" t="str">
        <f t="shared" si="0"/>
        <v>金</v>
      </c>
      <c r="AM20" s="88" t="str">
        <f t="shared" si="0"/>
        <v>土</v>
      </c>
      <c r="AN20" s="88" t="str">
        <f t="shared" si="0"/>
        <v>日</v>
      </c>
      <c r="AO20" s="89" t="str">
        <f t="shared" si="0"/>
        <v>月</v>
      </c>
      <c r="AP20" s="90" t="str">
        <f>IF(AP19=1,"日",IF(AP19=2,"月",IF(AP19=3,"火",IF(AP19=4,"水",IF(AP19=5,"木",IF(AP19=6,"金","土"))))))</f>
        <v>火</v>
      </c>
      <c r="AQ20" s="88" t="str">
        <f t="shared" si="0"/>
        <v>水</v>
      </c>
      <c r="AR20" s="88" t="str">
        <f t="shared" si="0"/>
        <v>木</v>
      </c>
      <c r="AS20" s="88" t="str">
        <f t="shared" si="0"/>
        <v>金</v>
      </c>
      <c r="AT20" s="88" t="str">
        <f t="shared" si="0"/>
        <v>土</v>
      </c>
      <c r="AU20" s="88" t="str">
        <f t="shared" si="0"/>
        <v>日</v>
      </c>
      <c r="AV20" s="89" t="str">
        <f t="shared" si="0"/>
        <v>月</v>
      </c>
      <c r="AW20" s="88" t="str">
        <f>IF(AW19=1,"日",IF(AW19=2,"月",IF(AW19=3,"火",IF(AW19=4,"水",IF(AW19=5,"木",IF(AW19=6,"金",IF(AW19=0,"","土")))))))</f>
        <v/>
      </c>
      <c r="AX20" s="88" t="str">
        <f>IF(AX19=1,"日",IF(AX19=2,"月",IF(AX19=3,"火",IF(AX19=4,"水",IF(AX19=5,"木",IF(AX19=6,"金",IF(AX19=0,"","土")))))))</f>
        <v/>
      </c>
      <c r="AY20" s="88" t="str">
        <f>IF(AY19=1,"日",IF(AY19=2,"月",IF(AY19=3,"火",IF(AY19=4,"水",IF(AY19=5,"木",IF(AY19=6,"金",IF(AY19=0,"","土")))))))</f>
        <v/>
      </c>
      <c r="AZ20" s="369"/>
      <c r="BA20" s="370"/>
      <c r="BB20" s="375"/>
      <c r="BC20" s="376"/>
      <c r="BD20" s="356"/>
      <c r="BE20" s="357"/>
      <c r="BF20" s="357"/>
      <c r="BG20" s="357"/>
      <c r="BH20" s="382"/>
    </row>
    <row r="21" spans="2:60" ht="20.25" customHeight="1" x14ac:dyDescent="0.4">
      <c r="B21" s="91"/>
      <c r="C21" s="383"/>
      <c r="D21" s="384"/>
      <c r="E21" s="385"/>
      <c r="F21" s="92"/>
      <c r="G21" s="93"/>
      <c r="H21" s="339"/>
      <c r="I21" s="309"/>
      <c r="J21" s="310"/>
      <c r="K21" s="310"/>
      <c r="L21" s="311"/>
      <c r="M21" s="340"/>
      <c r="N21" s="341"/>
      <c r="O21" s="342"/>
      <c r="P21" s="94" t="s">
        <v>18</v>
      </c>
      <c r="Q21" s="95"/>
      <c r="R21" s="95"/>
      <c r="S21" s="96"/>
      <c r="T21" s="97"/>
      <c r="U21" s="98"/>
      <c r="V21" s="98"/>
      <c r="W21" s="98"/>
      <c r="X21" s="98"/>
      <c r="Y21" s="98"/>
      <c r="Z21" s="98"/>
      <c r="AA21" s="99"/>
      <c r="AB21" s="100"/>
      <c r="AC21" s="98"/>
      <c r="AD21" s="98"/>
      <c r="AE21" s="98"/>
      <c r="AF21" s="98"/>
      <c r="AG21" s="98"/>
      <c r="AH21" s="99"/>
      <c r="AI21" s="100"/>
      <c r="AJ21" s="98"/>
      <c r="AK21" s="98"/>
      <c r="AL21" s="98"/>
      <c r="AM21" s="98"/>
      <c r="AN21" s="98"/>
      <c r="AO21" s="99"/>
      <c r="AP21" s="100"/>
      <c r="AQ21" s="98"/>
      <c r="AR21" s="98"/>
      <c r="AS21" s="98"/>
      <c r="AT21" s="98"/>
      <c r="AU21" s="98"/>
      <c r="AV21" s="99"/>
      <c r="AW21" s="100"/>
      <c r="AX21" s="98"/>
      <c r="AY21" s="98"/>
      <c r="AZ21" s="394"/>
      <c r="BA21" s="395"/>
      <c r="BB21" s="396"/>
      <c r="BC21" s="395"/>
      <c r="BD21" s="397"/>
      <c r="BE21" s="398"/>
      <c r="BF21" s="398"/>
      <c r="BG21" s="398"/>
      <c r="BH21" s="399"/>
    </row>
    <row r="22" spans="2:60" ht="20.25" customHeight="1" x14ac:dyDescent="0.4">
      <c r="B22" s="101">
        <v>1</v>
      </c>
      <c r="C22" s="285"/>
      <c r="D22" s="286"/>
      <c r="E22" s="287"/>
      <c r="F22" s="102">
        <f>C21</f>
        <v>0</v>
      </c>
      <c r="G22" s="103"/>
      <c r="H22" s="251"/>
      <c r="I22" s="266"/>
      <c r="J22" s="267"/>
      <c r="K22" s="267"/>
      <c r="L22" s="268"/>
      <c r="M22" s="256"/>
      <c r="N22" s="257"/>
      <c r="O22" s="258"/>
      <c r="P22" s="104" t="s">
        <v>73</v>
      </c>
      <c r="Q22" s="105"/>
      <c r="R22" s="105"/>
      <c r="S22" s="106"/>
      <c r="T22" s="107"/>
      <c r="U22" s="108" t="str">
        <f>IF(U21="","",VLOOKUP(U21,'シフト記号表（勤務時間帯）'!$D$6:$X$47,21,FALSE))</f>
        <v/>
      </c>
      <c r="V22" s="109" t="str">
        <f>IF(V21="","",VLOOKUP(V21,'シフト記号表（勤務時間帯）'!$D$6:$X$47,21,FALSE))</f>
        <v/>
      </c>
      <c r="W22" s="109" t="str">
        <f>IF(W21="","",VLOOKUP(W21,'シフト記号表（勤務時間帯）'!$D$6:$X$47,21,FALSE))</f>
        <v/>
      </c>
      <c r="X22" s="109" t="str">
        <f>IF(X21="","",VLOOKUP(X21,'シフト記号表（勤務時間帯）'!$D$6:$X$47,21,FALSE))</f>
        <v/>
      </c>
      <c r="Y22" s="109" t="str">
        <f>IF(Y21="","",VLOOKUP(Y21,'シフト記号表（勤務時間帯）'!$D$6:$X$47,21,FALSE))</f>
        <v/>
      </c>
      <c r="Z22" s="109" t="str">
        <f>IF(Z21="","",VLOOKUP(Z21,'シフト記号表（勤務時間帯）'!$D$6:$X$47,21,FALSE))</f>
        <v/>
      </c>
      <c r="AA22" s="110" t="str">
        <f>IF(AA21="","",VLOOKUP(AA21,'シフト記号表（勤務時間帯）'!$D$6:$X$47,21,FALSE))</f>
        <v/>
      </c>
      <c r="AB22" s="108" t="str">
        <f>IF(AB21="","",VLOOKUP(AB21,'シフト記号表（勤務時間帯）'!$D$6:$X$47,21,FALSE))</f>
        <v/>
      </c>
      <c r="AC22" s="109" t="str">
        <f>IF(AC21="","",VLOOKUP(AC21,'シフト記号表（勤務時間帯）'!$D$6:$X$47,21,FALSE))</f>
        <v/>
      </c>
      <c r="AD22" s="109" t="str">
        <f>IF(AD21="","",VLOOKUP(AD21,'シフト記号表（勤務時間帯）'!$D$6:$X$47,21,FALSE))</f>
        <v/>
      </c>
      <c r="AE22" s="109" t="str">
        <f>IF(AE21="","",VLOOKUP(AE21,'シフト記号表（勤務時間帯）'!$D$6:$X$47,21,FALSE))</f>
        <v/>
      </c>
      <c r="AF22" s="109" t="str">
        <f>IF(AF21="","",VLOOKUP(AF21,'シフト記号表（勤務時間帯）'!$D$6:$X$47,21,FALSE))</f>
        <v/>
      </c>
      <c r="AG22" s="109" t="str">
        <f>IF(AG21="","",VLOOKUP(AG21,'シフト記号表（勤務時間帯）'!$D$6:$X$47,21,FALSE))</f>
        <v/>
      </c>
      <c r="AH22" s="110" t="str">
        <f>IF(AH21="","",VLOOKUP(AH21,'シフト記号表（勤務時間帯）'!$D$6:$X$47,21,FALSE))</f>
        <v/>
      </c>
      <c r="AI22" s="108" t="str">
        <f>IF(AI21="","",VLOOKUP(AI21,'シフト記号表（勤務時間帯）'!$D$6:$X$47,21,FALSE))</f>
        <v/>
      </c>
      <c r="AJ22" s="109" t="str">
        <f>IF(AJ21="","",VLOOKUP(AJ21,'シフト記号表（勤務時間帯）'!$D$6:$X$47,21,FALSE))</f>
        <v/>
      </c>
      <c r="AK22" s="109" t="str">
        <f>IF(AK21="","",VLOOKUP(AK21,'シフト記号表（勤務時間帯）'!$D$6:$X$47,21,FALSE))</f>
        <v/>
      </c>
      <c r="AL22" s="109" t="str">
        <f>IF(AL21="","",VLOOKUP(AL21,'シフト記号表（勤務時間帯）'!$D$6:$X$47,21,FALSE))</f>
        <v/>
      </c>
      <c r="AM22" s="109" t="str">
        <f>IF(AM21="","",VLOOKUP(AM21,'シフト記号表（勤務時間帯）'!$D$6:$X$47,21,FALSE))</f>
        <v/>
      </c>
      <c r="AN22" s="109" t="str">
        <f>IF(AN21="","",VLOOKUP(AN21,'シフト記号表（勤務時間帯）'!$D$6:$X$47,21,FALSE))</f>
        <v/>
      </c>
      <c r="AO22" s="110" t="str">
        <f>IF(AO21="","",VLOOKUP(AO21,'シフト記号表（勤務時間帯）'!$D$6:$X$47,21,FALSE))</f>
        <v/>
      </c>
      <c r="AP22" s="108" t="str">
        <f>IF(AP21="","",VLOOKUP(AP21,'シフト記号表（勤務時間帯）'!$D$6:$X$47,21,FALSE))</f>
        <v/>
      </c>
      <c r="AQ22" s="109" t="str">
        <f>IF(AQ21="","",VLOOKUP(AQ21,'シフト記号表（勤務時間帯）'!$D$6:$X$47,21,FALSE))</f>
        <v/>
      </c>
      <c r="AR22" s="109" t="str">
        <f>IF(AR21="","",VLOOKUP(AR21,'シフト記号表（勤務時間帯）'!$D$6:$X$47,21,FALSE))</f>
        <v/>
      </c>
      <c r="AS22" s="109" t="str">
        <f>IF(AS21="","",VLOOKUP(AS21,'シフト記号表（勤務時間帯）'!$D$6:$X$47,21,FALSE))</f>
        <v/>
      </c>
      <c r="AT22" s="109" t="str">
        <f>IF(AT21="","",VLOOKUP(AT21,'シフト記号表（勤務時間帯）'!$D$6:$X$47,21,FALSE))</f>
        <v/>
      </c>
      <c r="AU22" s="109" t="str">
        <f>IF(AU21="","",VLOOKUP(AU21,'シフト記号表（勤務時間帯）'!$D$6:$X$47,21,FALSE))</f>
        <v/>
      </c>
      <c r="AV22" s="110" t="str">
        <f>IF(AV21="","",VLOOKUP(AV21,'シフト記号表（勤務時間帯）'!$D$6:$X$47,21,FALSE))</f>
        <v/>
      </c>
      <c r="AW22" s="108" t="str">
        <f>IF(AW21="","",VLOOKUP(AW21,'シフト記号表（勤務時間帯）'!$D$6:$X$47,21,FALSE))</f>
        <v/>
      </c>
      <c r="AX22" s="109" t="str">
        <f>IF(AX21="","",VLOOKUP(AX21,'シフト記号表（勤務時間帯）'!$D$6:$X$47,21,FALSE))</f>
        <v/>
      </c>
      <c r="AY22" s="109" t="str">
        <f>IF(AY21="","",VLOOKUP(AY21,'シフト記号表（勤務時間帯）'!$D$6:$X$47,21,FALSE))</f>
        <v/>
      </c>
      <c r="AZ22" s="303">
        <f>IF($BC$3="４週",SUM(U22:AV22),IF($BC$3="暦月",SUM(U22:AY22),""))</f>
        <v>0</v>
      </c>
      <c r="BA22" s="304"/>
      <c r="BB22" s="305">
        <f>IF($BC$3="４週",AZ22/4,IF($BC$3="暦月",(AZ22/($BC$8/7)),""))</f>
        <v>0</v>
      </c>
      <c r="BC22" s="304"/>
      <c r="BD22" s="297"/>
      <c r="BE22" s="298"/>
      <c r="BF22" s="298"/>
      <c r="BG22" s="298"/>
      <c r="BH22" s="299"/>
    </row>
    <row r="23" spans="2:60" ht="20.25" customHeight="1" x14ac:dyDescent="0.4">
      <c r="B23" s="111"/>
      <c r="C23" s="288"/>
      <c r="D23" s="289"/>
      <c r="E23" s="290"/>
      <c r="F23" s="112"/>
      <c r="G23" s="113">
        <f>C21</f>
        <v>0</v>
      </c>
      <c r="H23" s="252"/>
      <c r="I23" s="269"/>
      <c r="J23" s="270"/>
      <c r="K23" s="270"/>
      <c r="L23" s="271"/>
      <c r="M23" s="259"/>
      <c r="N23" s="260"/>
      <c r="O23" s="261"/>
      <c r="P23" s="114" t="s">
        <v>74</v>
      </c>
      <c r="Q23" s="115"/>
      <c r="R23" s="115"/>
      <c r="S23" s="116"/>
      <c r="T23" s="117"/>
      <c r="U23" s="118" t="str">
        <f>IF(U21="","",VLOOKUP(U21,'シフト記号表（勤務時間帯）'!$D$6:$Z$47,23,FALSE))</f>
        <v/>
      </c>
      <c r="V23" s="119" t="str">
        <f>IF(V21="","",VLOOKUP(V21,'シフト記号表（勤務時間帯）'!$D$6:$Z$47,23,FALSE))</f>
        <v/>
      </c>
      <c r="W23" s="119" t="str">
        <f>IF(W21="","",VLOOKUP(W21,'シフト記号表（勤務時間帯）'!$D$6:$Z$47,23,FALSE))</f>
        <v/>
      </c>
      <c r="X23" s="119" t="str">
        <f>IF(X21="","",VLOOKUP(X21,'シフト記号表（勤務時間帯）'!$D$6:$Z$47,23,FALSE))</f>
        <v/>
      </c>
      <c r="Y23" s="119" t="str">
        <f>IF(Y21="","",VLOOKUP(Y21,'シフト記号表（勤務時間帯）'!$D$6:$Z$47,23,FALSE))</f>
        <v/>
      </c>
      <c r="Z23" s="119" t="str">
        <f>IF(Z21="","",VLOOKUP(Z21,'シフト記号表（勤務時間帯）'!$D$6:$Z$47,23,FALSE))</f>
        <v/>
      </c>
      <c r="AA23" s="120" t="str">
        <f>IF(AA21="","",VLOOKUP(AA21,'シフト記号表（勤務時間帯）'!$D$6:$Z$47,23,FALSE))</f>
        <v/>
      </c>
      <c r="AB23" s="118" t="str">
        <f>IF(AB21="","",VLOOKUP(AB21,'シフト記号表（勤務時間帯）'!$D$6:$Z$47,23,FALSE))</f>
        <v/>
      </c>
      <c r="AC23" s="119" t="str">
        <f>IF(AC21="","",VLOOKUP(AC21,'シフト記号表（勤務時間帯）'!$D$6:$Z$47,23,FALSE))</f>
        <v/>
      </c>
      <c r="AD23" s="119" t="str">
        <f>IF(AD21="","",VLOOKUP(AD21,'シフト記号表（勤務時間帯）'!$D$6:$Z$47,23,FALSE))</f>
        <v/>
      </c>
      <c r="AE23" s="119" t="str">
        <f>IF(AE21="","",VLOOKUP(AE21,'シフト記号表（勤務時間帯）'!$D$6:$Z$47,23,FALSE))</f>
        <v/>
      </c>
      <c r="AF23" s="119" t="str">
        <f>IF(AF21="","",VLOOKUP(AF21,'シフト記号表（勤務時間帯）'!$D$6:$Z$47,23,FALSE))</f>
        <v/>
      </c>
      <c r="AG23" s="119" t="str">
        <f>IF(AG21="","",VLOOKUP(AG21,'シフト記号表（勤務時間帯）'!$D$6:$Z$47,23,FALSE))</f>
        <v/>
      </c>
      <c r="AH23" s="120" t="str">
        <f>IF(AH21="","",VLOOKUP(AH21,'シフト記号表（勤務時間帯）'!$D$6:$Z$47,23,FALSE))</f>
        <v/>
      </c>
      <c r="AI23" s="118" t="str">
        <f>IF(AI21="","",VLOOKUP(AI21,'シフト記号表（勤務時間帯）'!$D$6:$Z$47,23,FALSE))</f>
        <v/>
      </c>
      <c r="AJ23" s="119" t="str">
        <f>IF(AJ21="","",VLOOKUP(AJ21,'シフト記号表（勤務時間帯）'!$D$6:$Z$47,23,FALSE))</f>
        <v/>
      </c>
      <c r="AK23" s="119" t="str">
        <f>IF(AK21="","",VLOOKUP(AK21,'シフト記号表（勤務時間帯）'!$D$6:$Z$47,23,FALSE))</f>
        <v/>
      </c>
      <c r="AL23" s="119" t="str">
        <f>IF(AL21="","",VLOOKUP(AL21,'シフト記号表（勤務時間帯）'!$D$6:$Z$47,23,FALSE))</f>
        <v/>
      </c>
      <c r="AM23" s="119" t="str">
        <f>IF(AM21="","",VLOOKUP(AM21,'シフト記号表（勤務時間帯）'!$D$6:$Z$47,23,FALSE))</f>
        <v/>
      </c>
      <c r="AN23" s="119" t="str">
        <f>IF(AN21="","",VLOOKUP(AN21,'シフト記号表（勤務時間帯）'!$D$6:$Z$47,23,FALSE))</f>
        <v/>
      </c>
      <c r="AO23" s="120" t="str">
        <f>IF(AO21="","",VLOOKUP(AO21,'シフト記号表（勤務時間帯）'!$D$6:$Z$47,23,FALSE))</f>
        <v/>
      </c>
      <c r="AP23" s="118" t="str">
        <f>IF(AP21="","",VLOOKUP(AP21,'シフト記号表（勤務時間帯）'!$D$6:$Z$47,23,FALSE))</f>
        <v/>
      </c>
      <c r="AQ23" s="119" t="str">
        <f>IF(AQ21="","",VLOOKUP(AQ21,'シフト記号表（勤務時間帯）'!$D$6:$Z$47,23,FALSE))</f>
        <v/>
      </c>
      <c r="AR23" s="119" t="str">
        <f>IF(AR21="","",VLOOKUP(AR21,'シフト記号表（勤務時間帯）'!$D$6:$Z$47,23,FALSE))</f>
        <v/>
      </c>
      <c r="AS23" s="119" t="str">
        <f>IF(AS21="","",VLOOKUP(AS21,'シフト記号表（勤務時間帯）'!$D$6:$Z$47,23,FALSE))</f>
        <v/>
      </c>
      <c r="AT23" s="119" t="str">
        <f>IF(AT21="","",VLOOKUP(AT21,'シフト記号表（勤務時間帯）'!$D$6:$Z$47,23,FALSE))</f>
        <v/>
      </c>
      <c r="AU23" s="119" t="str">
        <f>IF(AU21="","",VLOOKUP(AU21,'シフト記号表（勤務時間帯）'!$D$6:$Z$47,23,FALSE))</f>
        <v/>
      </c>
      <c r="AV23" s="120" t="str">
        <f>IF(AV21="","",VLOOKUP(AV21,'シフト記号表（勤務時間帯）'!$D$6:$Z$47,23,FALSE))</f>
        <v/>
      </c>
      <c r="AW23" s="118" t="str">
        <f>IF(AW21="","",VLOOKUP(AW21,'シフト記号表（勤務時間帯）'!$D$6:$Z$47,23,FALSE))</f>
        <v/>
      </c>
      <c r="AX23" s="119" t="str">
        <f>IF(AX21="","",VLOOKUP(AX21,'シフト記号表（勤務時間帯）'!$D$6:$Z$47,23,FALSE))</f>
        <v/>
      </c>
      <c r="AY23" s="119" t="str">
        <f>IF(AY21="","",VLOOKUP(AY21,'シフト記号表（勤務時間帯）'!$D$6:$Z$47,23,FALSE))</f>
        <v/>
      </c>
      <c r="AZ23" s="306">
        <f>IF($BC$3="４週",SUM(U23:AV23),IF($BC$3="暦月",SUM(U23:AY23),""))</f>
        <v>0</v>
      </c>
      <c r="BA23" s="307"/>
      <c r="BB23" s="308">
        <f>IF($BC$3="４週",AZ23/4,IF($BC$3="暦月",(AZ23/($BC$8/7)),""))</f>
        <v>0</v>
      </c>
      <c r="BC23" s="307"/>
      <c r="BD23" s="300"/>
      <c r="BE23" s="301"/>
      <c r="BF23" s="301"/>
      <c r="BG23" s="301"/>
      <c r="BH23" s="302"/>
    </row>
    <row r="24" spans="2:60" ht="20.25" customHeight="1" x14ac:dyDescent="0.4">
      <c r="B24" s="121"/>
      <c r="C24" s="282"/>
      <c r="D24" s="283"/>
      <c r="E24" s="284"/>
      <c r="F24" s="122"/>
      <c r="G24" s="123"/>
      <c r="H24" s="343"/>
      <c r="I24" s="263"/>
      <c r="J24" s="264"/>
      <c r="K24" s="264"/>
      <c r="L24" s="265"/>
      <c r="M24" s="253"/>
      <c r="N24" s="254"/>
      <c r="O24" s="255"/>
      <c r="P24" s="124" t="s">
        <v>18</v>
      </c>
      <c r="Q24" s="125"/>
      <c r="R24" s="125"/>
      <c r="S24" s="126"/>
      <c r="T24" s="127"/>
      <c r="U24" s="128"/>
      <c r="V24" s="129"/>
      <c r="W24" s="129"/>
      <c r="X24" s="129"/>
      <c r="Y24" s="129"/>
      <c r="Z24" s="129"/>
      <c r="AA24" s="130"/>
      <c r="AB24" s="128"/>
      <c r="AC24" s="129"/>
      <c r="AD24" s="129"/>
      <c r="AE24" s="129"/>
      <c r="AF24" s="129"/>
      <c r="AG24" s="129"/>
      <c r="AH24" s="130"/>
      <c r="AI24" s="128"/>
      <c r="AJ24" s="129"/>
      <c r="AK24" s="129"/>
      <c r="AL24" s="129"/>
      <c r="AM24" s="129"/>
      <c r="AN24" s="129"/>
      <c r="AO24" s="130"/>
      <c r="AP24" s="128"/>
      <c r="AQ24" s="129"/>
      <c r="AR24" s="129"/>
      <c r="AS24" s="129"/>
      <c r="AT24" s="129"/>
      <c r="AU24" s="129"/>
      <c r="AV24" s="130"/>
      <c r="AW24" s="128"/>
      <c r="AX24" s="129"/>
      <c r="AY24" s="129"/>
      <c r="AZ24" s="262"/>
      <c r="BA24" s="249"/>
      <c r="BB24" s="248"/>
      <c r="BC24" s="249"/>
      <c r="BD24" s="294"/>
      <c r="BE24" s="295"/>
      <c r="BF24" s="295"/>
      <c r="BG24" s="295"/>
      <c r="BH24" s="296"/>
    </row>
    <row r="25" spans="2:60" ht="20.25" customHeight="1" x14ac:dyDescent="0.4">
      <c r="B25" s="101">
        <f>B22+1</f>
        <v>2</v>
      </c>
      <c r="C25" s="285"/>
      <c r="D25" s="286"/>
      <c r="E25" s="287"/>
      <c r="F25" s="102">
        <f>C24</f>
        <v>0</v>
      </c>
      <c r="G25" s="103"/>
      <c r="H25" s="251"/>
      <c r="I25" s="266"/>
      <c r="J25" s="267"/>
      <c r="K25" s="267"/>
      <c r="L25" s="268"/>
      <c r="M25" s="256"/>
      <c r="N25" s="257"/>
      <c r="O25" s="258"/>
      <c r="P25" s="104" t="s">
        <v>73</v>
      </c>
      <c r="Q25" s="105"/>
      <c r="R25" s="105"/>
      <c r="S25" s="106"/>
      <c r="T25" s="107"/>
      <c r="U25" s="108" t="str">
        <f>IF(U24="","",VLOOKUP(U24,'シフト記号表（勤務時間帯）'!$D$6:$X$47,21,FALSE))</f>
        <v/>
      </c>
      <c r="V25" s="109" t="str">
        <f>IF(V24="","",VLOOKUP(V24,'シフト記号表（勤務時間帯）'!$D$6:$X$47,21,FALSE))</f>
        <v/>
      </c>
      <c r="W25" s="109" t="str">
        <f>IF(W24="","",VLOOKUP(W24,'シフト記号表（勤務時間帯）'!$D$6:$X$47,21,FALSE))</f>
        <v/>
      </c>
      <c r="X25" s="109" t="str">
        <f>IF(X24="","",VLOOKUP(X24,'シフト記号表（勤務時間帯）'!$D$6:$X$47,21,FALSE))</f>
        <v/>
      </c>
      <c r="Y25" s="109" t="str">
        <f>IF(Y24="","",VLOOKUP(Y24,'シフト記号表（勤務時間帯）'!$D$6:$X$47,21,FALSE))</f>
        <v/>
      </c>
      <c r="Z25" s="109" t="str">
        <f>IF(Z24="","",VLOOKUP(Z24,'シフト記号表（勤務時間帯）'!$D$6:$X$47,21,FALSE))</f>
        <v/>
      </c>
      <c r="AA25" s="110" t="str">
        <f>IF(AA24="","",VLOOKUP(AA24,'シフト記号表（勤務時間帯）'!$D$6:$X$47,21,FALSE))</f>
        <v/>
      </c>
      <c r="AB25" s="108" t="str">
        <f>IF(AB24="","",VLOOKUP(AB24,'シフト記号表（勤務時間帯）'!$D$6:$X$47,21,FALSE))</f>
        <v/>
      </c>
      <c r="AC25" s="109" t="str">
        <f>IF(AC24="","",VLOOKUP(AC24,'シフト記号表（勤務時間帯）'!$D$6:$X$47,21,FALSE))</f>
        <v/>
      </c>
      <c r="AD25" s="109" t="str">
        <f>IF(AD24="","",VLOOKUP(AD24,'シフト記号表（勤務時間帯）'!$D$6:$X$47,21,FALSE))</f>
        <v/>
      </c>
      <c r="AE25" s="109" t="str">
        <f>IF(AE24="","",VLOOKUP(AE24,'シフト記号表（勤務時間帯）'!$D$6:$X$47,21,FALSE))</f>
        <v/>
      </c>
      <c r="AF25" s="109" t="str">
        <f>IF(AF24="","",VLOOKUP(AF24,'シフト記号表（勤務時間帯）'!$D$6:$X$47,21,FALSE))</f>
        <v/>
      </c>
      <c r="AG25" s="109" t="str">
        <f>IF(AG24="","",VLOOKUP(AG24,'シフト記号表（勤務時間帯）'!$D$6:$X$47,21,FALSE))</f>
        <v/>
      </c>
      <c r="AH25" s="110" t="str">
        <f>IF(AH24="","",VLOOKUP(AH24,'シフト記号表（勤務時間帯）'!$D$6:$X$47,21,FALSE))</f>
        <v/>
      </c>
      <c r="AI25" s="108" t="str">
        <f>IF(AI24="","",VLOOKUP(AI24,'シフト記号表（勤務時間帯）'!$D$6:$X$47,21,FALSE))</f>
        <v/>
      </c>
      <c r="AJ25" s="109" t="str">
        <f>IF(AJ24="","",VLOOKUP(AJ24,'シフト記号表（勤務時間帯）'!$D$6:$X$47,21,FALSE))</f>
        <v/>
      </c>
      <c r="AK25" s="109" t="str">
        <f>IF(AK24="","",VLOOKUP(AK24,'シフト記号表（勤務時間帯）'!$D$6:$X$47,21,FALSE))</f>
        <v/>
      </c>
      <c r="AL25" s="109" t="str">
        <f>IF(AL24="","",VLOOKUP(AL24,'シフト記号表（勤務時間帯）'!$D$6:$X$47,21,FALSE))</f>
        <v/>
      </c>
      <c r="AM25" s="109" t="str">
        <f>IF(AM24="","",VLOOKUP(AM24,'シフト記号表（勤務時間帯）'!$D$6:$X$47,21,FALSE))</f>
        <v/>
      </c>
      <c r="AN25" s="109" t="str">
        <f>IF(AN24="","",VLOOKUP(AN24,'シフト記号表（勤務時間帯）'!$D$6:$X$47,21,FALSE))</f>
        <v/>
      </c>
      <c r="AO25" s="110" t="str">
        <f>IF(AO24="","",VLOOKUP(AO24,'シフト記号表（勤務時間帯）'!$D$6:$X$47,21,FALSE))</f>
        <v/>
      </c>
      <c r="AP25" s="108" t="str">
        <f>IF(AP24="","",VLOOKUP(AP24,'シフト記号表（勤務時間帯）'!$D$6:$X$47,21,FALSE))</f>
        <v/>
      </c>
      <c r="AQ25" s="109" t="str">
        <f>IF(AQ24="","",VLOOKUP(AQ24,'シフト記号表（勤務時間帯）'!$D$6:$X$47,21,FALSE))</f>
        <v/>
      </c>
      <c r="AR25" s="109" t="str">
        <f>IF(AR24="","",VLOOKUP(AR24,'シフト記号表（勤務時間帯）'!$D$6:$X$47,21,FALSE))</f>
        <v/>
      </c>
      <c r="AS25" s="109" t="str">
        <f>IF(AS24="","",VLOOKUP(AS24,'シフト記号表（勤務時間帯）'!$D$6:$X$47,21,FALSE))</f>
        <v/>
      </c>
      <c r="AT25" s="109" t="str">
        <f>IF(AT24="","",VLOOKUP(AT24,'シフト記号表（勤務時間帯）'!$D$6:$X$47,21,FALSE))</f>
        <v/>
      </c>
      <c r="AU25" s="109" t="str">
        <f>IF(AU24="","",VLOOKUP(AU24,'シフト記号表（勤務時間帯）'!$D$6:$X$47,21,FALSE))</f>
        <v/>
      </c>
      <c r="AV25" s="110" t="str">
        <f>IF(AV24="","",VLOOKUP(AV24,'シフト記号表（勤務時間帯）'!$D$6:$X$47,21,FALSE))</f>
        <v/>
      </c>
      <c r="AW25" s="108" t="str">
        <f>IF(AW24="","",VLOOKUP(AW24,'シフト記号表（勤務時間帯）'!$D$6:$X$47,21,FALSE))</f>
        <v/>
      </c>
      <c r="AX25" s="109" t="str">
        <f>IF(AX24="","",VLOOKUP(AX24,'シフト記号表（勤務時間帯）'!$D$6:$X$47,21,FALSE))</f>
        <v/>
      </c>
      <c r="AY25" s="109" t="str">
        <f>IF(AY24="","",VLOOKUP(AY24,'シフト記号表（勤務時間帯）'!$D$6:$X$47,21,FALSE))</f>
        <v/>
      </c>
      <c r="AZ25" s="303">
        <f>IF($BC$3="４週",SUM(U25:AV25),IF($BC$3="暦月",SUM(U25:AY25),""))</f>
        <v>0</v>
      </c>
      <c r="BA25" s="304"/>
      <c r="BB25" s="305">
        <f>IF($BC$3="４週",AZ25/4,IF($BC$3="暦月",(AZ25/($BC$8/7)),""))</f>
        <v>0</v>
      </c>
      <c r="BC25" s="304"/>
      <c r="BD25" s="297"/>
      <c r="BE25" s="298"/>
      <c r="BF25" s="298"/>
      <c r="BG25" s="298"/>
      <c r="BH25" s="299"/>
    </row>
    <row r="26" spans="2:60" ht="20.25" customHeight="1" x14ac:dyDescent="0.4">
      <c r="B26" s="111"/>
      <c r="C26" s="288"/>
      <c r="D26" s="289"/>
      <c r="E26" s="290"/>
      <c r="F26" s="112"/>
      <c r="G26" s="113">
        <f>C24</f>
        <v>0</v>
      </c>
      <c r="H26" s="252"/>
      <c r="I26" s="269"/>
      <c r="J26" s="270"/>
      <c r="K26" s="270"/>
      <c r="L26" s="271"/>
      <c r="M26" s="259"/>
      <c r="N26" s="260"/>
      <c r="O26" s="261"/>
      <c r="P26" s="114" t="s">
        <v>74</v>
      </c>
      <c r="Q26" s="115"/>
      <c r="R26" s="115"/>
      <c r="S26" s="116"/>
      <c r="T26" s="117"/>
      <c r="U26" s="118" t="str">
        <f>IF(U24="","",VLOOKUP(U24,'シフト記号表（勤務時間帯）'!$D$6:$Z$47,23,FALSE))</f>
        <v/>
      </c>
      <c r="V26" s="119" t="str">
        <f>IF(V24="","",VLOOKUP(V24,'シフト記号表（勤務時間帯）'!$D$6:$Z$47,23,FALSE))</f>
        <v/>
      </c>
      <c r="W26" s="119" t="str">
        <f>IF(W24="","",VLOOKUP(W24,'シフト記号表（勤務時間帯）'!$D$6:$Z$47,23,FALSE))</f>
        <v/>
      </c>
      <c r="X26" s="119" t="str">
        <f>IF(X24="","",VLOOKUP(X24,'シフト記号表（勤務時間帯）'!$D$6:$Z$47,23,FALSE))</f>
        <v/>
      </c>
      <c r="Y26" s="119" t="str">
        <f>IF(Y24="","",VLOOKUP(Y24,'シフト記号表（勤務時間帯）'!$D$6:$Z$47,23,FALSE))</f>
        <v/>
      </c>
      <c r="Z26" s="119" t="str">
        <f>IF(Z24="","",VLOOKUP(Z24,'シフト記号表（勤務時間帯）'!$D$6:$Z$47,23,FALSE))</f>
        <v/>
      </c>
      <c r="AA26" s="120" t="str">
        <f>IF(AA24="","",VLOOKUP(AA24,'シフト記号表（勤務時間帯）'!$D$6:$Z$47,23,FALSE))</f>
        <v/>
      </c>
      <c r="AB26" s="118" t="str">
        <f>IF(AB24="","",VLOOKUP(AB24,'シフト記号表（勤務時間帯）'!$D$6:$Z$47,23,FALSE))</f>
        <v/>
      </c>
      <c r="AC26" s="119" t="str">
        <f>IF(AC24="","",VLOOKUP(AC24,'シフト記号表（勤務時間帯）'!$D$6:$Z$47,23,FALSE))</f>
        <v/>
      </c>
      <c r="AD26" s="119" t="str">
        <f>IF(AD24="","",VLOOKUP(AD24,'シフト記号表（勤務時間帯）'!$D$6:$Z$47,23,FALSE))</f>
        <v/>
      </c>
      <c r="AE26" s="119" t="str">
        <f>IF(AE24="","",VLOOKUP(AE24,'シフト記号表（勤務時間帯）'!$D$6:$Z$47,23,FALSE))</f>
        <v/>
      </c>
      <c r="AF26" s="119" t="str">
        <f>IF(AF24="","",VLOOKUP(AF24,'シフト記号表（勤務時間帯）'!$D$6:$Z$47,23,FALSE))</f>
        <v/>
      </c>
      <c r="AG26" s="119" t="str">
        <f>IF(AG24="","",VLOOKUP(AG24,'シフト記号表（勤務時間帯）'!$D$6:$Z$47,23,FALSE))</f>
        <v/>
      </c>
      <c r="AH26" s="120" t="str">
        <f>IF(AH24="","",VLOOKUP(AH24,'シフト記号表（勤務時間帯）'!$D$6:$Z$47,23,FALSE))</f>
        <v/>
      </c>
      <c r="AI26" s="118" t="str">
        <f>IF(AI24="","",VLOOKUP(AI24,'シフト記号表（勤務時間帯）'!$D$6:$Z$47,23,FALSE))</f>
        <v/>
      </c>
      <c r="AJ26" s="119" t="str">
        <f>IF(AJ24="","",VLOOKUP(AJ24,'シフト記号表（勤務時間帯）'!$D$6:$Z$47,23,FALSE))</f>
        <v/>
      </c>
      <c r="AK26" s="119" t="str">
        <f>IF(AK24="","",VLOOKUP(AK24,'シフト記号表（勤務時間帯）'!$D$6:$Z$47,23,FALSE))</f>
        <v/>
      </c>
      <c r="AL26" s="119" t="str">
        <f>IF(AL24="","",VLOOKUP(AL24,'シフト記号表（勤務時間帯）'!$D$6:$Z$47,23,FALSE))</f>
        <v/>
      </c>
      <c r="AM26" s="119" t="str">
        <f>IF(AM24="","",VLOOKUP(AM24,'シフト記号表（勤務時間帯）'!$D$6:$Z$47,23,FALSE))</f>
        <v/>
      </c>
      <c r="AN26" s="119" t="str">
        <f>IF(AN24="","",VLOOKUP(AN24,'シフト記号表（勤務時間帯）'!$D$6:$Z$47,23,FALSE))</f>
        <v/>
      </c>
      <c r="AO26" s="120" t="str">
        <f>IF(AO24="","",VLOOKUP(AO24,'シフト記号表（勤務時間帯）'!$D$6:$Z$47,23,FALSE))</f>
        <v/>
      </c>
      <c r="AP26" s="118" t="str">
        <f>IF(AP24="","",VLOOKUP(AP24,'シフト記号表（勤務時間帯）'!$D$6:$Z$47,23,FALSE))</f>
        <v/>
      </c>
      <c r="AQ26" s="119" t="str">
        <f>IF(AQ24="","",VLOOKUP(AQ24,'シフト記号表（勤務時間帯）'!$D$6:$Z$47,23,FALSE))</f>
        <v/>
      </c>
      <c r="AR26" s="119" t="str">
        <f>IF(AR24="","",VLOOKUP(AR24,'シフト記号表（勤務時間帯）'!$D$6:$Z$47,23,FALSE))</f>
        <v/>
      </c>
      <c r="AS26" s="119" t="str">
        <f>IF(AS24="","",VLOOKUP(AS24,'シフト記号表（勤務時間帯）'!$D$6:$Z$47,23,FALSE))</f>
        <v/>
      </c>
      <c r="AT26" s="119" t="str">
        <f>IF(AT24="","",VLOOKUP(AT24,'シフト記号表（勤務時間帯）'!$D$6:$Z$47,23,FALSE))</f>
        <v/>
      </c>
      <c r="AU26" s="119" t="str">
        <f>IF(AU24="","",VLOOKUP(AU24,'シフト記号表（勤務時間帯）'!$D$6:$Z$47,23,FALSE))</f>
        <v/>
      </c>
      <c r="AV26" s="120" t="str">
        <f>IF(AV24="","",VLOOKUP(AV24,'シフト記号表（勤務時間帯）'!$D$6:$Z$47,23,FALSE))</f>
        <v/>
      </c>
      <c r="AW26" s="118" t="str">
        <f>IF(AW24="","",VLOOKUP(AW24,'シフト記号表（勤務時間帯）'!$D$6:$Z$47,23,FALSE))</f>
        <v/>
      </c>
      <c r="AX26" s="119" t="str">
        <f>IF(AX24="","",VLOOKUP(AX24,'シフト記号表（勤務時間帯）'!$D$6:$Z$47,23,FALSE))</f>
        <v/>
      </c>
      <c r="AY26" s="119" t="str">
        <f>IF(AY24="","",VLOOKUP(AY24,'シフト記号表（勤務時間帯）'!$D$6:$Z$47,23,FALSE))</f>
        <v/>
      </c>
      <c r="AZ26" s="306">
        <f>IF($BC$3="４週",SUM(U26:AV26),IF($BC$3="暦月",SUM(U26:AY26),""))</f>
        <v>0</v>
      </c>
      <c r="BA26" s="307"/>
      <c r="BB26" s="308">
        <f>IF($BC$3="４週",AZ26/4,IF($BC$3="暦月",(AZ26/($BC$8/7)),""))</f>
        <v>0</v>
      </c>
      <c r="BC26" s="307"/>
      <c r="BD26" s="300"/>
      <c r="BE26" s="301"/>
      <c r="BF26" s="301"/>
      <c r="BG26" s="301"/>
      <c r="BH26" s="302"/>
    </row>
    <row r="27" spans="2:60" ht="20.25" customHeight="1" x14ac:dyDescent="0.4">
      <c r="B27" s="121"/>
      <c r="C27" s="282"/>
      <c r="D27" s="283"/>
      <c r="E27" s="284"/>
      <c r="F27" s="102"/>
      <c r="G27" s="103"/>
      <c r="H27" s="250"/>
      <c r="I27" s="263"/>
      <c r="J27" s="264"/>
      <c r="K27" s="264"/>
      <c r="L27" s="265"/>
      <c r="M27" s="253"/>
      <c r="N27" s="254"/>
      <c r="O27" s="255"/>
      <c r="P27" s="124" t="s">
        <v>18</v>
      </c>
      <c r="Q27" s="125"/>
      <c r="R27" s="125"/>
      <c r="S27" s="126"/>
      <c r="T27" s="127"/>
      <c r="U27" s="128"/>
      <c r="V27" s="129"/>
      <c r="W27" s="129"/>
      <c r="X27" s="129"/>
      <c r="Y27" s="129"/>
      <c r="Z27" s="129"/>
      <c r="AA27" s="130"/>
      <c r="AB27" s="128"/>
      <c r="AC27" s="129"/>
      <c r="AD27" s="129"/>
      <c r="AE27" s="129"/>
      <c r="AF27" s="129"/>
      <c r="AG27" s="129"/>
      <c r="AH27" s="130"/>
      <c r="AI27" s="128"/>
      <c r="AJ27" s="129"/>
      <c r="AK27" s="129"/>
      <c r="AL27" s="129"/>
      <c r="AM27" s="129"/>
      <c r="AN27" s="129"/>
      <c r="AO27" s="130"/>
      <c r="AP27" s="128"/>
      <c r="AQ27" s="129"/>
      <c r="AR27" s="129"/>
      <c r="AS27" s="129"/>
      <c r="AT27" s="129"/>
      <c r="AU27" s="129"/>
      <c r="AV27" s="130"/>
      <c r="AW27" s="128"/>
      <c r="AX27" s="129"/>
      <c r="AY27" s="129"/>
      <c r="AZ27" s="262"/>
      <c r="BA27" s="249"/>
      <c r="BB27" s="248"/>
      <c r="BC27" s="249"/>
      <c r="BD27" s="294"/>
      <c r="BE27" s="295"/>
      <c r="BF27" s="295"/>
      <c r="BG27" s="295"/>
      <c r="BH27" s="296"/>
    </row>
    <row r="28" spans="2:60" ht="20.25" customHeight="1" x14ac:dyDescent="0.4">
      <c r="B28" s="101">
        <f>B25+1</f>
        <v>3</v>
      </c>
      <c r="C28" s="285"/>
      <c r="D28" s="286"/>
      <c r="E28" s="287"/>
      <c r="F28" s="102">
        <f>C27</f>
        <v>0</v>
      </c>
      <c r="G28" s="103"/>
      <c r="H28" s="251"/>
      <c r="I28" s="266"/>
      <c r="J28" s="267"/>
      <c r="K28" s="267"/>
      <c r="L28" s="268"/>
      <c r="M28" s="256"/>
      <c r="N28" s="257"/>
      <c r="O28" s="258"/>
      <c r="P28" s="104" t="s">
        <v>73</v>
      </c>
      <c r="Q28" s="105"/>
      <c r="R28" s="105"/>
      <c r="S28" s="106"/>
      <c r="T28" s="107"/>
      <c r="U28" s="108" t="str">
        <f>IF(U27="","",VLOOKUP(U27,'シフト記号表（勤務時間帯）'!$D$6:$X$47,21,FALSE))</f>
        <v/>
      </c>
      <c r="V28" s="109" t="str">
        <f>IF(V27="","",VLOOKUP(V27,'シフト記号表（勤務時間帯）'!$D$6:$X$47,21,FALSE))</f>
        <v/>
      </c>
      <c r="W28" s="109" t="str">
        <f>IF(W27="","",VLOOKUP(W27,'シフト記号表（勤務時間帯）'!$D$6:$X$47,21,FALSE))</f>
        <v/>
      </c>
      <c r="X28" s="109" t="str">
        <f>IF(X27="","",VLOOKUP(X27,'シフト記号表（勤務時間帯）'!$D$6:$X$47,21,FALSE))</f>
        <v/>
      </c>
      <c r="Y28" s="109" t="str">
        <f>IF(Y27="","",VLOOKUP(Y27,'シフト記号表（勤務時間帯）'!$D$6:$X$47,21,FALSE))</f>
        <v/>
      </c>
      <c r="Z28" s="109" t="str">
        <f>IF(Z27="","",VLOOKUP(Z27,'シフト記号表（勤務時間帯）'!$D$6:$X$47,21,FALSE))</f>
        <v/>
      </c>
      <c r="AA28" s="110" t="str">
        <f>IF(AA27="","",VLOOKUP(AA27,'シフト記号表（勤務時間帯）'!$D$6:$X$47,21,FALSE))</f>
        <v/>
      </c>
      <c r="AB28" s="108" t="str">
        <f>IF(AB27="","",VLOOKUP(AB27,'シフト記号表（勤務時間帯）'!$D$6:$X$47,21,FALSE))</f>
        <v/>
      </c>
      <c r="AC28" s="109" t="str">
        <f>IF(AC27="","",VLOOKUP(AC27,'シフト記号表（勤務時間帯）'!$D$6:$X$47,21,FALSE))</f>
        <v/>
      </c>
      <c r="AD28" s="109" t="str">
        <f>IF(AD27="","",VLOOKUP(AD27,'シフト記号表（勤務時間帯）'!$D$6:$X$47,21,FALSE))</f>
        <v/>
      </c>
      <c r="AE28" s="109" t="str">
        <f>IF(AE27="","",VLOOKUP(AE27,'シフト記号表（勤務時間帯）'!$D$6:$X$47,21,FALSE))</f>
        <v/>
      </c>
      <c r="AF28" s="109" t="str">
        <f>IF(AF27="","",VLOOKUP(AF27,'シフト記号表（勤務時間帯）'!$D$6:$X$47,21,FALSE))</f>
        <v/>
      </c>
      <c r="AG28" s="109" t="str">
        <f>IF(AG27="","",VLOOKUP(AG27,'シフト記号表（勤務時間帯）'!$D$6:$X$47,21,FALSE))</f>
        <v/>
      </c>
      <c r="AH28" s="110" t="str">
        <f>IF(AH27="","",VLOOKUP(AH27,'シフト記号表（勤務時間帯）'!$D$6:$X$47,21,FALSE))</f>
        <v/>
      </c>
      <c r="AI28" s="108" t="str">
        <f>IF(AI27="","",VLOOKUP(AI27,'シフト記号表（勤務時間帯）'!$D$6:$X$47,21,FALSE))</f>
        <v/>
      </c>
      <c r="AJ28" s="109" t="str">
        <f>IF(AJ27="","",VLOOKUP(AJ27,'シフト記号表（勤務時間帯）'!$D$6:$X$47,21,FALSE))</f>
        <v/>
      </c>
      <c r="AK28" s="109" t="str">
        <f>IF(AK27="","",VLOOKUP(AK27,'シフト記号表（勤務時間帯）'!$D$6:$X$47,21,FALSE))</f>
        <v/>
      </c>
      <c r="AL28" s="109" t="str">
        <f>IF(AL27="","",VLOOKUP(AL27,'シフト記号表（勤務時間帯）'!$D$6:$X$47,21,FALSE))</f>
        <v/>
      </c>
      <c r="AM28" s="109" t="str">
        <f>IF(AM27="","",VLOOKUP(AM27,'シフト記号表（勤務時間帯）'!$D$6:$X$47,21,FALSE))</f>
        <v/>
      </c>
      <c r="AN28" s="109" t="str">
        <f>IF(AN27="","",VLOOKUP(AN27,'シフト記号表（勤務時間帯）'!$D$6:$X$47,21,FALSE))</f>
        <v/>
      </c>
      <c r="AO28" s="110" t="str">
        <f>IF(AO27="","",VLOOKUP(AO27,'シフト記号表（勤務時間帯）'!$D$6:$X$47,21,FALSE))</f>
        <v/>
      </c>
      <c r="AP28" s="108" t="str">
        <f>IF(AP27="","",VLOOKUP(AP27,'シフト記号表（勤務時間帯）'!$D$6:$X$47,21,FALSE))</f>
        <v/>
      </c>
      <c r="AQ28" s="109" t="str">
        <f>IF(AQ27="","",VLOOKUP(AQ27,'シフト記号表（勤務時間帯）'!$D$6:$X$47,21,FALSE))</f>
        <v/>
      </c>
      <c r="AR28" s="109" t="str">
        <f>IF(AR27="","",VLOOKUP(AR27,'シフト記号表（勤務時間帯）'!$D$6:$X$47,21,FALSE))</f>
        <v/>
      </c>
      <c r="AS28" s="109" t="str">
        <f>IF(AS27="","",VLOOKUP(AS27,'シフト記号表（勤務時間帯）'!$D$6:$X$47,21,FALSE))</f>
        <v/>
      </c>
      <c r="AT28" s="109" t="str">
        <f>IF(AT27="","",VLOOKUP(AT27,'シフト記号表（勤務時間帯）'!$D$6:$X$47,21,FALSE))</f>
        <v/>
      </c>
      <c r="AU28" s="109" t="str">
        <f>IF(AU27="","",VLOOKUP(AU27,'シフト記号表（勤務時間帯）'!$D$6:$X$47,21,FALSE))</f>
        <v/>
      </c>
      <c r="AV28" s="110" t="str">
        <f>IF(AV27="","",VLOOKUP(AV27,'シフト記号表（勤務時間帯）'!$D$6:$X$47,21,FALSE))</f>
        <v/>
      </c>
      <c r="AW28" s="108" t="str">
        <f>IF(AW27="","",VLOOKUP(AW27,'シフト記号表（勤務時間帯）'!$D$6:$X$47,21,FALSE))</f>
        <v/>
      </c>
      <c r="AX28" s="109" t="str">
        <f>IF(AX27="","",VLOOKUP(AX27,'シフト記号表（勤務時間帯）'!$D$6:$X$47,21,FALSE))</f>
        <v/>
      </c>
      <c r="AY28" s="109" t="str">
        <f>IF(AY27="","",VLOOKUP(AY27,'シフト記号表（勤務時間帯）'!$D$6:$X$47,21,FALSE))</f>
        <v/>
      </c>
      <c r="AZ28" s="303">
        <f>IF($BC$3="４週",SUM(U28:AV28),IF($BC$3="暦月",SUM(U28:AY28),""))</f>
        <v>0</v>
      </c>
      <c r="BA28" s="304"/>
      <c r="BB28" s="305">
        <f>IF($BC$3="４週",AZ28/4,IF($BC$3="暦月",(AZ28/($BC$8/7)),""))</f>
        <v>0</v>
      </c>
      <c r="BC28" s="304"/>
      <c r="BD28" s="297"/>
      <c r="BE28" s="298"/>
      <c r="BF28" s="298"/>
      <c r="BG28" s="298"/>
      <c r="BH28" s="299"/>
    </row>
    <row r="29" spans="2:60" ht="20.25" customHeight="1" x14ac:dyDescent="0.4">
      <c r="B29" s="111"/>
      <c r="C29" s="288"/>
      <c r="D29" s="289"/>
      <c r="E29" s="290"/>
      <c r="F29" s="112"/>
      <c r="G29" s="113">
        <f>C27</f>
        <v>0</v>
      </c>
      <c r="H29" s="252"/>
      <c r="I29" s="269"/>
      <c r="J29" s="270"/>
      <c r="K29" s="270"/>
      <c r="L29" s="271"/>
      <c r="M29" s="259"/>
      <c r="N29" s="260"/>
      <c r="O29" s="261"/>
      <c r="P29" s="114" t="s">
        <v>74</v>
      </c>
      <c r="Q29" s="131"/>
      <c r="R29" s="131"/>
      <c r="S29" s="132"/>
      <c r="T29" s="133"/>
      <c r="U29" s="118" t="str">
        <f>IF(U27="","",VLOOKUP(U27,'シフト記号表（勤務時間帯）'!$D$6:$Z$47,23,FALSE))</f>
        <v/>
      </c>
      <c r="V29" s="119" t="str">
        <f>IF(V27="","",VLOOKUP(V27,'シフト記号表（勤務時間帯）'!$D$6:$Z$47,23,FALSE))</f>
        <v/>
      </c>
      <c r="W29" s="119" t="str">
        <f>IF(W27="","",VLOOKUP(W27,'シフト記号表（勤務時間帯）'!$D$6:$Z$47,23,FALSE))</f>
        <v/>
      </c>
      <c r="X29" s="119" t="str">
        <f>IF(X27="","",VLOOKUP(X27,'シフト記号表（勤務時間帯）'!$D$6:$Z$47,23,FALSE))</f>
        <v/>
      </c>
      <c r="Y29" s="119" t="str">
        <f>IF(Y27="","",VLOOKUP(Y27,'シフト記号表（勤務時間帯）'!$D$6:$Z$47,23,FALSE))</f>
        <v/>
      </c>
      <c r="Z29" s="119" t="str">
        <f>IF(Z27="","",VLOOKUP(Z27,'シフト記号表（勤務時間帯）'!$D$6:$Z$47,23,FALSE))</f>
        <v/>
      </c>
      <c r="AA29" s="120" t="str">
        <f>IF(AA27="","",VLOOKUP(AA27,'シフト記号表（勤務時間帯）'!$D$6:$Z$47,23,FALSE))</f>
        <v/>
      </c>
      <c r="AB29" s="118" t="str">
        <f>IF(AB27="","",VLOOKUP(AB27,'シフト記号表（勤務時間帯）'!$D$6:$Z$47,23,FALSE))</f>
        <v/>
      </c>
      <c r="AC29" s="119" t="str">
        <f>IF(AC27="","",VLOOKUP(AC27,'シフト記号表（勤務時間帯）'!$D$6:$Z$47,23,FALSE))</f>
        <v/>
      </c>
      <c r="AD29" s="119" t="str">
        <f>IF(AD27="","",VLOOKUP(AD27,'シフト記号表（勤務時間帯）'!$D$6:$Z$47,23,FALSE))</f>
        <v/>
      </c>
      <c r="AE29" s="119" t="str">
        <f>IF(AE27="","",VLOOKUP(AE27,'シフト記号表（勤務時間帯）'!$D$6:$Z$47,23,FALSE))</f>
        <v/>
      </c>
      <c r="AF29" s="119" t="str">
        <f>IF(AF27="","",VLOOKUP(AF27,'シフト記号表（勤務時間帯）'!$D$6:$Z$47,23,FALSE))</f>
        <v/>
      </c>
      <c r="AG29" s="119" t="str">
        <f>IF(AG27="","",VLOOKUP(AG27,'シフト記号表（勤務時間帯）'!$D$6:$Z$47,23,FALSE))</f>
        <v/>
      </c>
      <c r="AH29" s="120" t="str">
        <f>IF(AH27="","",VLOOKUP(AH27,'シフト記号表（勤務時間帯）'!$D$6:$Z$47,23,FALSE))</f>
        <v/>
      </c>
      <c r="AI29" s="118" t="str">
        <f>IF(AI27="","",VLOOKUP(AI27,'シフト記号表（勤務時間帯）'!$D$6:$Z$47,23,FALSE))</f>
        <v/>
      </c>
      <c r="AJ29" s="119" t="str">
        <f>IF(AJ27="","",VLOOKUP(AJ27,'シフト記号表（勤務時間帯）'!$D$6:$Z$47,23,FALSE))</f>
        <v/>
      </c>
      <c r="AK29" s="119" t="str">
        <f>IF(AK27="","",VLOOKUP(AK27,'シフト記号表（勤務時間帯）'!$D$6:$Z$47,23,FALSE))</f>
        <v/>
      </c>
      <c r="AL29" s="119" t="str">
        <f>IF(AL27="","",VLOOKUP(AL27,'シフト記号表（勤務時間帯）'!$D$6:$Z$47,23,FALSE))</f>
        <v/>
      </c>
      <c r="AM29" s="119" t="str">
        <f>IF(AM27="","",VLOOKUP(AM27,'シフト記号表（勤務時間帯）'!$D$6:$Z$47,23,FALSE))</f>
        <v/>
      </c>
      <c r="AN29" s="119" t="str">
        <f>IF(AN27="","",VLOOKUP(AN27,'シフト記号表（勤務時間帯）'!$D$6:$Z$47,23,FALSE))</f>
        <v/>
      </c>
      <c r="AO29" s="120" t="str">
        <f>IF(AO27="","",VLOOKUP(AO27,'シフト記号表（勤務時間帯）'!$D$6:$Z$47,23,FALSE))</f>
        <v/>
      </c>
      <c r="AP29" s="118" t="str">
        <f>IF(AP27="","",VLOOKUP(AP27,'シフト記号表（勤務時間帯）'!$D$6:$Z$47,23,FALSE))</f>
        <v/>
      </c>
      <c r="AQ29" s="119" t="str">
        <f>IF(AQ27="","",VLOOKUP(AQ27,'シフト記号表（勤務時間帯）'!$D$6:$Z$47,23,FALSE))</f>
        <v/>
      </c>
      <c r="AR29" s="119" t="str">
        <f>IF(AR27="","",VLOOKUP(AR27,'シフト記号表（勤務時間帯）'!$D$6:$Z$47,23,FALSE))</f>
        <v/>
      </c>
      <c r="AS29" s="119" t="str">
        <f>IF(AS27="","",VLOOKUP(AS27,'シフト記号表（勤務時間帯）'!$D$6:$Z$47,23,FALSE))</f>
        <v/>
      </c>
      <c r="AT29" s="119" t="str">
        <f>IF(AT27="","",VLOOKUP(AT27,'シフト記号表（勤務時間帯）'!$D$6:$Z$47,23,FALSE))</f>
        <v/>
      </c>
      <c r="AU29" s="119" t="str">
        <f>IF(AU27="","",VLOOKUP(AU27,'シフト記号表（勤務時間帯）'!$D$6:$Z$47,23,FALSE))</f>
        <v/>
      </c>
      <c r="AV29" s="120" t="str">
        <f>IF(AV27="","",VLOOKUP(AV27,'シフト記号表（勤務時間帯）'!$D$6:$Z$47,23,FALSE))</f>
        <v/>
      </c>
      <c r="AW29" s="118" t="str">
        <f>IF(AW27="","",VLOOKUP(AW27,'シフト記号表（勤務時間帯）'!$D$6:$Z$47,23,FALSE))</f>
        <v/>
      </c>
      <c r="AX29" s="119" t="str">
        <f>IF(AX27="","",VLOOKUP(AX27,'シフト記号表（勤務時間帯）'!$D$6:$Z$47,23,FALSE))</f>
        <v/>
      </c>
      <c r="AY29" s="119" t="str">
        <f>IF(AY27="","",VLOOKUP(AY27,'シフト記号表（勤務時間帯）'!$D$6:$Z$47,23,FALSE))</f>
        <v/>
      </c>
      <c r="AZ29" s="306">
        <f>IF($BC$3="４週",SUM(U29:AV29),IF($BC$3="暦月",SUM(U29:AY29),""))</f>
        <v>0</v>
      </c>
      <c r="BA29" s="307"/>
      <c r="BB29" s="308">
        <f>IF($BC$3="４週",AZ29/4,IF($BC$3="暦月",(AZ29/($BC$8/7)),""))</f>
        <v>0</v>
      </c>
      <c r="BC29" s="307"/>
      <c r="BD29" s="300"/>
      <c r="BE29" s="301"/>
      <c r="BF29" s="301"/>
      <c r="BG29" s="301"/>
      <c r="BH29" s="302"/>
    </row>
    <row r="30" spans="2:60" ht="20.25" customHeight="1" x14ac:dyDescent="0.4">
      <c r="B30" s="121"/>
      <c r="C30" s="282"/>
      <c r="D30" s="283"/>
      <c r="E30" s="284"/>
      <c r="F30" s="102"/>
      <c r="G30" s="103"/>
      <c r="H30" s="250"/>
      <c r="I30" s="263"/>
      <c r="J30" s="264"/>
      <c r="K30" s="264"/>
      <c r="L30" s="265"/>
      <c r="M30" s="253"/>
      <c r="N30" s="254"/>
      <c r="O30" s="255"/>
      <c r="P30" s="124" t="s">
        <v>18</v>
      </c>
      <c r="Q30" s="125"/>
      <c r="R30" s="125"/>
      <c r="S30" s="126"/>
      <c r="T30" s="127"/>
      <c r="U30" s="128"/>
      <c r="V30" s="129"/>
      <c r="W30" s="129"/>
      <c r="X30" s="129"/>
      <c r="Y30" s="129"/>
      <c r="Z30" s="129"/>
      <c r="AA30" s="130"/>
      <c r="AB30" s="128"/>
      <c r="AC30" s="129"/>
      <c r="AD30" s="129"/>
      <c r="AE30" s="129"/>
      <c r="AF30" s="129"/>
      <c r="AG30" s="129"/>
      <c r="AH30" s="130"/>
      <c r="AI30" s="128"/>
      <c r="AJ30" s="129"/>
      <c r="AK30" s="129"/>
      <c r="AL30" s="129"/>
      <c r="AM30" s="129"/>
      <c r="AN30" s="129"/>
      <c r="AO30" s="130"/>
      <c r="AP30" s="128"/>
      <c r="AQ30" s="129"/>
      <c r="AR30" s="129"/>
      <c r="AS30" s="129"/>
      <c r="AT30" s="129"/>
      <c r="AU30" s="129"/>
      <c r="AV30" s="130"/>
      <c r="AW30" s="128"/>
      <c r="AX30" s="129"/>
      <c r="AY30" s="129"/>
      <c r="AZ30" s="262"/>
      <c r="BA30" s="249"/>
      <c r="BB30" s="248"/>
      <c r="BC30" s="249"/>
      <c r="BD30" s="294"/>
      <c r="BE30" s="295"/>
      <c r="BF30" s="295"/>
      <c r="BG30" s="295"/>
      <c r="BH30" s="296"/>
    </row>
    <row r="31" spans="2:60" ht="20.25" customHeight="1" x14ac:dyDescent="0.4">
      <c r="B31" s="101">
        <f>B28+1</f>
        <v>4</v>
      </c>
      <c r="C31" s="285"/>
      <c r="D31" s="286"/>
      <c r="E31" s="287"/>
      <c r="F31" s="102">
        <f>C30</f>
        <v>0</v>
      </c>
      <c r="G31" s="103"/>
      <c r="H31" s="251"/>
      <c r="I31" s="266"/>
      <c r="J31" s="267"/>
      <c r="K31" s="267"/>
      <c r="L31" s="268"/>
      <c r="M31" s="256"/>
      <c r="N31" s="257"/>
      <c r="O31" s="258"/>
      <c r="P31" s="104" t="s">
        <v>73</v>
      </c>
      <c r="Q31" s="105"/>
      <c r="R31" s="105"/>
      <c r="S31" s="106"/>
      <c r="T31" s="107"/>
      <c r="U31" s="108" t="str">
        <f>IF(U30="","",VLOOKUP(U30,'シフト記号表（勤務時間帯）'!$D$6:$X$47,21,FALSE))</f>
        <v/>
      </c>
      <c r="V31" s="109" t="str">
        <f>IF(V30="","",VLOOKUP(V30,'シフト記号表（勤務時間帯）'!$D$6:$X$47,21,FALSE))</f>
        <v/>
      </c>
      <c r="W31" s="109" t="str">
        <f>IF(W30="","",VLOOKUP(W30,'シフト記号表（勤務時間帯）'!$D$6:$X$47,21,FALSE))</f>
        <v/>
      </c>
      <c r="X31" s="109" t="str">
        <f>IF(X30="","",VLOOKUP(X30,'シフト記号表（勤務時間帯）'!$D$6:$X$47,21,FALSE))</f>
        <v/>
      </c>
      <c r="Y31" s="109" t="str">
        <f>IF(Y30="","",VLOOKUP(Y30,'シフト記号表（勤務時間帯）'!$D$6:$X$47,21,FALSE))</f>
        <v/>
      </c>
      <c r="Z31" s="109" t="str">
        <f>IF(Z30="","",VLOOKUP(Z30,'シフト記号表（勤務時間帯）'!$D$6:$X$47,21,FALSE))</f>
        <v/>
      </c>
      <c r="AA31" s="110" t="str">
        <f>IF(AA30="","",VLOOKUP(AA30,'シフト記号表（勤務時間帯）'!$D$6:$X$47,21,FALSE))</f>
        <v/>
      </c>
      <c r="AB31" s="108" t="str">
        <f>IF(AB30="","",VLOOKUP(AB30,'シフト記号表（勤務時間帯）'!$D$6:$X$47,21,FALSE))</f>
        <v/>
      </c>
      <c r="AC31" s="109" t="str">
        <f>IF(AC30="","",VLOOKUP(AC30,'シフト記号表（勤務時間帯）'!$D$6:$X$47,21,FALSE))</f>
        <v/>
      </c>
      <c r="AD31" s="109" t="str">
        <f>IF(AD30="","",VLOOKUP(AD30,'シフト記号表（勤務時間帯）'!$D$6:$X$47,21,FALSE))</f>
        <v/>
      </c>
      <c r="AE31" s="109" t="str">
        <f>IF(AE30="","",VLOOKUP(AE30,'シフト記号表（勤務時間帯）'!$D$6:$X$47,21,FALSE))</f>
        <v/>
      </c>
      <c r="AF31" s="109" t="str">
        <f>IF(AF30="","",VLOOKUP(AF30,'シフト記号表（勤務時間帯）'!$D$6:$X$47,21,FALSE))</f>
        <v/>
      </c>
      <c r="AG31" s="109" t="str">
        <f>IF(AG30="","",VLOOKUP(AG30,'シフト記号表（勤務時間帯）'!$D$6:$X$47,21,FALSE))</f>
        <v/>
      </c>
      <c r="AH31" s="110" t="str">
        <f>IF(AH30="","",VLOOKUP(AH30,'シフト記号表（勤務時間帯）'!$D$6:$X$47,21,FALSE))</f>
        <v/>
      </c>
      <c r="AI31" s="108" t="str">
        <f>IF(AI30="","",VLOOKUP(AI30,'シフト記号表（勤務時間帯）'!$D$6:$X$47,21,FALSE))</f>
        <v/>
      </c>
      <c r="AJ31" s="109" t="str">
        <f>IF(AJ30="","",VLOOKUP(AJ30,'シフト記号表（勤務時間帯）'!$D$6:$X$47,21,FALSE))</f>
        <v/>
      </c>
      <c r="AK31" s="109" t="str">
        <f>IF(AK30="","",VLOOKUP(AK30,'シフト記号表（勤務時間帯）'!$D$6:$X$47,21,FALSE))</f>
        <v/>
      </c>
      <c r="AL31" s="109" t="str">
        <f>IF(AL30="","",VLOOKUP(AL30,'シフト記号表（勤務時間帯）'!$D$6:$X$47,21,FALSE))</f>
        <v/>
      </c>
      <c r="AM31" s="109" t="str">
        <f>IF(AM30="","",VLOOKUP(AM30,'シフト記号表（勤務時間帯）'!$D$6:$X$47,21,FALSE))</f>
        <v/>
      </c>
      <c r="AN31" s="109" t="str">
        <f>IF(AN30="","",VLOOKUP(AN30,'シフト記号表（勤務時間帯）'!$D$6:$X$47,21,FALSE))</f>
        <v/>
      </c>
      <c r="AO31" s="110" t="str">
        <f>IF(AO30="","",VLOOKUP(AO30,'シフト記号表（勤務時間帯）'!$D$6:$X$47,21,FALSE))</f>
        <v/>
      </c>
      <c r="AP31" s="108" t="str">
        <f>IF(AP30="","",VLOOKUP(AP30,'シフト記号表（勤務時間帯）'!$D$6:$X$47,21,FALSE))</f>
        <v/>
      </c>
      <c r="AQ31" s="109" t="str">
        <f>IF(AQ30="","",VLOOKUP(AQ30,'シフト記号表（勤務時間帯）'!$D$6:$X$47,21,FALSE))</f>
        <v/>
      </c>
      <c r="AR31" s="109" t="str">
        <f>IF(AR30="","",VLOOKUP(AR30,'シフト記号表（勤務時間帯）'!$D$6:$X$47,21,FALSE))</f>
        <v/>
      </c>
      <c r="AS31" s="109" t="str">
        <f>IF(AS30="","",VLOOKUP(AS30,'シフト記号表（勤務時間帯）'!$D$6:$X$47,21,FALSE))</f>
        <v/>
      </c>
      <c r="AT31" s="109" t="str">
        <f>IF(AT30="","",VLOOKUP(AT30,'シフト記号表（勤務時間帯）'!$D$6:$X$47,21,FALSE))</f>
        <v/>
      </c>
      <c r="AU31" s="109" t="str">
        <f>IF(AU30="","",VLOOKUP(AU30,'シフト記号表（勤務時間帯）'!$D$6:$X$47,21,FALSE))</f>
        <v/>
      </c>
      <c r="AV31" s="110" t="str">
        <f>IF(AV30="","",VLOOKUP(AV30,'シフト記号表（勤務時間帯）'!$D$6:$X$47,21,FALSE))</f>
        <v/>
      </c>
      <c r="AW31" s="108" t="str">
        <f>IF(AW30="","",VLOOKUP(AW30,'シフト記号表（勤務時間帯）'!$D$6:$X$47,21,FALSE))</f>
        <v/>
      </c>
      <c r="AX31" s="109" t="str">
        <f>IF(AX30="","",VLOOKUP(AX30,'シフト記号表（勤務時間帯）'!$D$6:$X$47,21,FALSE))</f>
        <v/>
      </c>
      <c r="AY31" s="109" t="str">
        <f>IF(AY30="","",VLOOKUP(AY30,'シフト記号表（勤務時間帯）'!$D$6:$X$47,21,FALSE))</f>
        <v/>
      </c>
      <c r="AZ31" s="303">
        <f>IF($BC$3="４週",SUM(U31:AV31),IF($BC$3="暦月",SUM(U31:AY31),""))</f>
        <v>0</v>
      </c>
      <c r="BA31" s="304"/>
      <c r="BB31" s="305">
        <f>IF($BC$3="４週",AZ31/4,IF($BC$3="暦月",(AZ31/($BC$8/7)),""))</f>
        <v>0</v>
      </c>
      <c r="BC31" s="304"/>
      <c r="BD31" s="297"/>
      <c r="BE31" s="298"/>
      <c r="BF31" s="298"/>
      <c r="BG31" s="298"/>
      <c r="BH31" s="299"/>
    </row>
    <row r="32" spans="2:60" ht="20.25" customHeight="1" x14ac:dyDescent="0.4">
      <c r="B32" s="111"/>
      <c r="C32" s="288"/>
      <c r="D32" s="289"/>
      <c r="E32" s="290"/>
      <c r="F32" s="112"/>
      <c r="G32" s="113">
        <f>C30</f>
        <v>0</v>
      </c>
      <c r="H32" s="252"/>
      <c r="I32" s="269"/>
      <c r="J32" s="270"/>
      <c r="K32" s="270"/>
      <c r="L32" s="271"/>
      <c r="M32" s="259"/>
      <c r="N32" s="260"/>
      <c r="O32" s="261"/>
      <c r="P32" s="114" t="s">
        <v>74</v>
      </c>
      <c r="Q32" s="134"/>
      <c r="R32" s="134"/>
      <c r="S32" s="116"/>
      <c r="T32" s="117"/>
      <c r="U32" s="118" t="str">
        <f>IF(U30="","",VLOOKUP(U30,'シフト記号表（勤務時間帯）'!$D$6:$Z$47,23,FALSE))</f>
        <v/>
      </c>
      <c r="V32" s="119" t="str">
        <f>IF(V30="","",VLOOKUP(V30,'シフト記号表（勤務時間帯）'!$D$6:$Z$47,23,FALSE))</f>
        <v/>
      </c>
      <c r="W32" s="119" t="str">
        <f>IF(W30="","",VLOOKUP(W30,'シフト記号表（勤務時間帯）'!$D$6:$Z$47,23,FALSE))</f>
        <v/>
      </c>
      <c r="X32" s="119" t="str">
        <f>IF(X30="","",VLOOKUP(X30,'シフト記号表（勤務時間帯）'!$D$6:$Z$47,23,FALSE))</f>
        <v/>
      </c>
      <c r="Y32" s="119" t="str">
        <f>IF(Y30="","",VLOOKUP(Y30,'シフト記号表（勤務時間帯）'!$D$6:$Z$47,23,FALSE))</f>
        <v/>
      </c>
      <c r="Z32" s="119" t="str">
        <f>IF(Z30="","",VLOOKUP(Z30,'シフト記号表（勤務時間帯）'!$D$6:$Z$47,23,FALSE))</f>
        <v/>
      </c>
      <c r="AA32" s="120" t="str">
        <f>IF(AA30="","",VLOOKUP(AA30,'シフト記号表（勤務時間帯）'!$D$6:$Z$47,23,FALSE))</f>
        <v/>
      </c>
      <c r="AB32" s="118" t="str">
        <f>IF(AB30="","",VLOOKUP(AB30,'シフト記号表（勤務時間帯）'!$D$6:$Z$47,23,FALSE))</f>
        <v/>
      </c>
      <c r="AC32" s="119" t="str">
        <f>IF(AC30="","",VLOOKUP(AC30,'シフト記号表（勤務時間帯）'!$D$6:$Z$47,23,FALSE))</f>
        <v/>
      </c>
      <c r="AD32" s="119" t="str">
        <f>IF(AD30="","",VLOOKUP(AD30,'シフト記号表（勤務時間帯）'!$D$6:$Z$47,23,FALSE))</f>
        <v/>
      </c>
      <c r="AE32" s="119" t="str">
        <f>IF(AE30="","",VLOOKUP(AE30,'シフト記号表（勤務時間帯）'!$D$6:$Z$47,23,FALSE))</f>
        <v/>
      </c>
      <c r="AF32" s="119" t="str">
        <f>IF(AF30="","",VLOOKUP(AF30,'シフト記号表（勤務時間帯）'!$D$6:$Z$47,23,FALSE))</f>
        <v/>
      </c>
      <c r="AG32" s="119" t="str">
        <f>IF(AG30="","",VLOOKUP(AG30,'シフト記号表（勤務時間帯）'!$D$6:$Z$47,23,FALSE))</f>
        <v/>
      </c>
      <c r="AH32" s="120" t="str">
        <f>IF(AH30="","",VLOOKUP(AH30,'シフト記号表（勤務時間帯）'!$D$6:$Z$47,23,FALSE))</f>
        <v/>
      </c>
      <c r="AI32" s="118" t="str">
        <f>IF(AI30="","",VLOOKUP(AI30,'シフト記号表（勤務時間帯）'!$D$6:$Z$47,23,FALSE))</f>
        <v/>
      </c>
      <c r="AJ32" s="119" t="str">
        <f>IF(AJ30="","",VLOOKUP(AJ30,'シフト記号表（勤務時間帯）'!$D$6:$Z$47,23,FALSE))</f>
        <v/>
      </c>
      <c r="AK32" s="119" t="str">
        <f>IF(AK30="","",VLOOKUP(AK30,'シフト記号表（勤務時間帯）'!$D$6:$Z$47,23,FALSE))</f>
        <v/>
      </c>
      <c r="AL32" s="119" t="str">
        <f>IF(AL30="","",VLOOKUP(AL30,'シフト記号表（勤務時間帯）'!$D$6:$Z$47,23,FALSE))</f>
        <v/>
      </c>
      <c r="AM32" s="119" t="str">
        <f>IF(AM30="","",VLOOKUP(AM30,'シフト記号表（勤務時間帯）'!$D$6:$Z$47,23,FALSE))</f>
        <v/>
      </c>
      <c r="AN32" s="119" t="str">
        <f>IF(AN30="","",VLOOKUP(AN30,'シフト記号表（勤務時間帯）'!$D$6:$Z$47,23,FALSE))</f>
        <v/>
      </c>
      <c r="AO32" s="120" t="str">
        <f>IF(AO30="","",VLOOKUP(AO30,'シフト記号表（勤務時間帯）'!$D$6:$Z$47,23,FALSE))</f>
        <v/>
      </c>
      <c r="AP32" s="118" t="str">
        <f>IF(AP30="","",VLOOKUP(AP30,'シフト記号表（勤務時間帯）'!$D$6:$Z$47,23,FALSE))</f>
        <v/>
      </c>
      <c r="AQ32" s="119" t="str">
        <f>IF(AQ30="","",VLOOKUP(AQ30,'シフト記号表（勤務時間帯）'!$D$6:$Z$47,23,FALSE))</f>
        <v/>
      </c>
      <c r="AR32" s="119" t="str">
        <f>IF(AR30="","",VLOOKUP(AR30,'シフト記号表（勤務時間帯）'!$D$6:$Z$47,23,FALSE))</f>
        <v/>
      </c>
      <c r="AS32" s="119" t="str">
        <f>IF(AS30="","",VLOOKUP(AS30,'シフト記号表（勤務時間帯）'!$D$6:$Z$47,23,FALSE))</f>
        <v/>
      </c>
      <c r="AT32" s="119" t="str">
        <f>IF(AT30="","",VLOOKUP(AT30,'シフト記号表（勤務時間帯）'!$D$6:$Z$47,23,FALSE))</f>
        <v/>
      </c>
      <c r="AU32" s="119" t="str">
        <f>IF(AU30="","",VLOOKUP(AU30,'シフト記号表（勤務時間帯）'!$D$6:$Z$47,23,FALSE))</f>
        <v/>
      </c>
      <c r="AV32" s="120" t="str">
        <f>IF(AV30="","",VLOOKUP(AV30,'シフト記号表（勤務時間帯）'!$D$6:$Z$47,23,FALSE))</f>
        <v/>
      </c>
      <c r="AW32" s="118" t="str">
        <f>IF(AW30="","",VLOOKUP(AW30,'シフト記号表（勤務時間帯）'!$D$6:$Z$47,23,FALSE))</f>
        <v/>
      </c>
      <c r="AX32" s="119" t="str">
        <f>IF(AX30="","",VLOOKUP(AX30,'シフト記号表（勤務時間帯）'!$D$6:$Z$47,23,FALSE))</f>
        <v/>
      </c>
      <c r="AY32" s="119" t="str">
        <f>IF(AY30="","",VLOOKUP(AY30,'シフト記号表（勤務時間帯）'!$D$6:$Z$47,23,FALSE))</f>
        <v/>
      </c>
      <c r="AZ32" s="306">
        <f>IF($BC$3="４週",SUM(U32:AV32),IF($BC$3="暦月",SUM(U32:AY32),""))</f>
        <v>0</v>
      </c>
      <c r="BA32" s="307"/>
      <c r="BB32" s="308">
        <f>IF($BC$3="４週",AZ32/4,IF($BC$3="暦月",(AZ32/($BC$8/7)),""))</f>
        <v>0</v>
      </c>
      <c r="BC32" s="307"/>
      <c r="BD32" s="300"/>
      <c r="BE32" s="301"/>
      <c r="BF32" s="301"/>
      <c r="BG32" s="301"/>
      <c r="BH32" s="302"/>
    </row>
    <row r="33" spans="2:60" ht="20.25" customHeight="1" x14ac:dyDescent="0.4">
      <c r="B33" s="121"/>
      <c r="C33" s="282"/>
      <c r="D33" s="283"/>
      <c r="E33" s="284"/>
      <c r="F33" s="102"/>
      <c r="G33" s="103"/>
      <c r="H33" s="250"/>
      <c r="I33" s="263"/>
      <c r="J33" s="264"/>
      <c r="K33" s="264"/>
      <c r="L33" s="265"/>
      <c r="M33" s="253"/>
      <c r="N33" s="254"/>
      <c r="O33" s="255"/>
      <c r="P33" s="124" t="s">
        <v>18</v>
      </c>
      <c r="Q33" s="125"/>
      <c r="R33" s="125"/>
      <c r="S33" s="126"/>
      <c r="T33" s="127"/>
      <c r="U33" s="128"/>
      <c r="V33" s="129"/>
      <c r="W33" s="129"/>
      <c r="X33" s="129"/>
      <c r="Y33" s="129"/>
      <c r="Z33" s="129"/>
      <c r="AA33" s="130"/>
      <c r="AB33" s="128"/>
      <c r="AC33" s="129"/>
      <c r="AD33" s="129"/>
      <c r="AE33" s="129"/>
      <c r="AF33" s="129"/>
      <c r="AG33" s="129"/>
      <c r="AH33" s="130"/>
      <c r="AI33" s="128"/>
      <c r="AJ33" s="129"/>
      <c r="AK33" s="129"/>
      <c r="AL33" s="129"/>
      <c r="AM33" s="129"/>
      <c r="AN33" s="129"/>
      <c r="AO33" s="130"/>
      <c r="AP33" s="128"/>
      <c r="AQ33" s="129"/>
      <c r="AR33" s="129"/>
      <c r="AS33" s="129"/>
      <c r="AT33" s="129"/>
      <c r="AU33" s="129"/>
      <c r="AV33" s="130"/>
      <c r="AW33" s="128"/>
      <c r="AX33" s="129"/>
      <c r="AY33" s="129"/>
      <c r="AZ33" s="262"/>
      <c r="BA33" s="249"/>
      <c r="BB33" s="248"/>
      <c r="BC33" s="249"/>
      <c r="BD33" s="294"/>
      <c r="BE33" s="295"/>
      <c r="BF33" s="295"/>
      <c r="BG33" s="295"/>
      <c r="BH33" s="296"/>
    </row>
    <row r="34" spans="2:60" ht="20.25" customHeight="1" x14ac:dyDescent="0.4">
      <c r="B34" s="101">
        <f>B31+1</f>
        <v>5</v>
      </c>
      <c r="C34" s="285"/>
      <c r="D34" s="286"/>
      <c r="E34" s="287"/>
      <c r="F34" s="102">
        <f>C33</f>
        <v>0</v>
      </c>
      <c r="G34" s="103"/>
      <c r="H34" s="251"/>
      <c r="I34" s="266"/>
      <c r="J34" s="267"/>
      <c r="K34" s="267"/>
      <c r="L34" s="268"/>
      <c r="M34" s="256"/>
      <c r="N34" s="257"/>
      <c r="O34" s="258"/>
      <c r="P34" s="104" t="s">
        <v>73</v>
      </c>
      <c r="Q34" s="105"/>
      <c r="R34" s="105"/>
      <c r="S34" s="106"/>
      <c r="T34" s="107"/>
      <c r="U34" s="108" t="str">
        <f>IF(U33="","",VLOOKUP(U33,'シフト記号表（勤務時間帯）'!$D$6:$X$47,21,FALSE))</f>
        <v/>
      </c>
      <c r="V34" s="109" t="str">
        <f>IF(V33="","",VLOOKUP(V33,'シフト記号表（勤務時間帯）'!$D$6:$X$47,21,FALSE))</f>
        <v/>
      </c>
      <c r="W34" s="109" t="str">
        <f>IF(W33="","",VLOOKUP(W33,'シフト記号表（勤務時間帯）'!$D$6:$X$47,21,FALSE))</f>
        <v/>
      </c>
      <c r="X34" s="109" t="str">
        <f>IF(X33="","",VLOOKUP(X33,'シフト記号表（勤務時間帯）'!$D$6:$X$47,21,FALSE))</f>
        <v/>
      </c>
      <c r="Y34" s="109" t="str">
        <f>IF(Y33="","",VLOOKUP(Y33,'シフト記号表（勤務時間帯）'!$D$6:$X$47,21,FALSE))</f>
        <v/>
      </c>
      <c r="Z34" s="109" t="str">
        <f>IF(Z33="","",VLOOKUP(Z33,'シフト記号表（勤務時間帯）'!$D$6:$X$47,21,FALSE))</f>
        <v/>
      </c>
      <c r="AA34" s="110" t="str">
        <f>IF(AA33="","",VLOOKUP(AA33,'シフト記号表（勤務時間帯）'!$D$6:$X$47,21,FALSE))</f>
        <v/>
      </c>
      <c r="AB34" s="108" t="str">
        <f>IF(AB33="","",VLOOKUP(AB33,'シフト記号表（勤務時間帯）'!$D$6:$X$47,21,FALSE))</f>
        <v/>
      </c>
      <c r="AC34" s="109" t="str">
        <f>IF(AC33="","",VLOOKUP(AC33,'シフト記号表（勤務時間帯）'!$D$6:$X$47,21,FALSE))</f>
        <v/>
      </c>
      <c r="AD34" s="109" t="str">
        <f>IF(AD33="","",VLOOKUP(AD33,'シフト記号表（勤務時間帯）'!$D$6:$X$47,21,FALSE))</f>
        <v/>
      </c>
      <c r="AE34" s="109" t="str">
        <f>IF(AE33="","",VLOOKUP(AE33,'シフト記号表（勤務時間帯）'!$D$6:$X$47,21,FALSE))</f>
        <v/>
      </c>
      <c r="AF34" s="109" t="str">
        <f>IF(AF33="","",VLOOKUP(AF33,'シフト記号表（勤務時間帯）'!$D$6:$X$47,21,FALSE))</f>
        <v/>
      </c>
      <c r="AG34" s="109" t="str">
        <f>IF(AG33="","",VLOOKUP(AG33,'シフト記号表（勤務時間帯）'!$D$6:$X$47,21,FALSE))</f>
        <v/>
      </c>
      <c r="AH34" s="110" t="str">
        <f>IF(AH33="","",VLOOKUP(AH33,'シフト記号表（勤務時間帯）'!$D$6:$X$47,21,FALSE))</f>
        <v/>
      </c>
      <c r="AI34" s="108" t="str">
        <f>IF(AI33="","",VLOOKUP(AI33,'シフト記号表（勤務時間帯）'!$D$6:$X$47,21,FALSE))</f>
        <v/>
      </c>
      <c r="AJ34" s="109" t="str">
        <f>IF(AJ33="","",VLOOKUP(AJ33,'シフト記号表（勤務時間帯）'!$D$6:$X$47,21,FALSE))</f>
        <v/>
      </c>
      <c r="AK34" s="109" t="str">
        <f>IF(AK33="","",VLOOKUP(AK33,'シフト記号表（勤務時間帯）'!$D$6:$X$47,21,FALSE))</f>
        <v/>
      </c>
      <c r="AL34" s="109" t="str">
        <f>IF(AL33="","",VLOOKUP(AL33,'シフト記号表（勤務時間帯）'!$D$6:$X$47,21,FALSE))</f>
        <v/>
      </c>
      <c r="AM34" s="109" t="str">
        <f>IF(AM33="","",VLOOKUP(AM33,'シフト記号表（勤務時間帯）'!$D$6:$X$47,21,FALSE))</f>
        <v/>
      </c>
      <c r="AN34" s="109" t="str">
        <f>IF(AN33="","",VLOOKUP(AN33,'シフト記号表（勤務時間帯）'!$D$6:$X$47,21,FALSE))</f>
        <v/>
      </c>
      <c r="AO34" s="110" t="str">
        <f>IF(AO33="","",VLOOKUP(AO33,'シフト記号表（勤務時間帯）'!$D$6:$X$47,21,FALSE))</f>
        <v/>
      </c>
      <c r="AP34" s="108" t="str">
        <f>IF(AP33="","",VLOOKUP(AP33,'シフト記号表（勤務時間帯）'!$D$6:$X$47,21,FALSE))</f>
        <v/>
      </c>
      <c r="AQ34" s="109" t="str">
        <f>IF(AQ33="","",VLOOKUP(AQ33,'シフト記号表（勤務時間帯）'!$D$6:$X$47,21,FALSE))</f>
        <v/>
      </c>
      <c r="AR34" s="109" t="str">
        <f>IF(AR33="","",VLOOKUP(AR33,'シフト記号表（勤務時間帯）'!$D$6:$X$47,21,FALSE))</f>
        <v/>
      </c>
      <c r="AS34" s="109" t="str">
        <f>IF(AS33="","",VLOOKUP(AS33,'シフト記号表（勤務時間帯）'!$D$6:$X$47,21,FALSE))</f>
        <v/>
      </c>
      <c r="AT34" s="109" t="str">
        <f>IF(AT33="","",VLOOKUP(AT33,'シフト記号表（勤務時間帯）'!$D$6:$X$47,21,FALSE))</f>
        <v/>
      </c>
      <c r="AU34" s="109" t="str">
        <f>IF(AU33="","",VLOOKUP(AU33,'シフト記号表（勤務時間帯）'!$D$6:$X$47,21,FALSE))</f>
        <v/>
      </c>
      <c r="AV34" s="110" t="str">
        <f>IF(AV33="","",VLOOKUP(AV33,'シフト記号表（勤務時間帯）'!$D$6:$X$47,21,FALSE))</f>
        <v/>
      </c>
      <c r="AW34" s="108" t="str">
        <f>IF(AW33="","",VLOOKUP(AW33,'シフト記号表（勤務時間帯）'!$D$6:$X$47,21,FALSE))</f>
        <v/>
      </c>
      <c r="AX34" s="109" t="str">
        <f>IF(AX33="","",VLOOKUP(AX33,'シフト記号表（勤務時間帯）'!$D$6:$X$47,21,FALSE))</f>
        <v/>
      </c>
      <c r="AY34" s="109" t="str">
        <f>IF(AY33="","",VLOOKUP(AY33,'シフト記号表（勤務時間帯）'!$D$6:$X$47,21,FALSE))</f>
        <v/>
      </c>
      <c r="AZ34" s="303">
        <f>IF($BC$3="４週",SUM(U34:AV34),IF($BC$3="暦月",SUM(U34:AY34),""))</f>
        <v>0</v>
      </c>
      <c r="BA34" s="304"/>
      <c r="BB34" s="305">
        <f>IF($BC$3="４週",AZ34/4,IF($BC$3="暦月",(AZ34/($BC$8/7)),""))</f>
        <v>0</v>
      </c>
      <c r="BC34" s="304"/>
      <c r="BD34" s="297"/>
      <c r="BE34" s="298"/>
      <c r="BF34" s="298"/>
      <c r="BG34" s="298"/>
      <c r="BH34" s="299"/>
    </row>
    <row r="35" spans="2:60" ht="20.25" customHeight="1" x14ac:dyDescent="0.4">
      <c r="B35" s="111"/>
      <c r="C35" s="288"/>
      <c r="D35" s="289"/>
      <c r="E35" s="290"/>
      <c r="F35" s="112"/>
      <c r="G35" s="113">
        <f>C33</f>
        <v>0</v>
      </c>
      <c r="H35" s="252"/>
      <c r="I35" s="269"/>
      <c r="J35" s="270"/>
      <c r="K35" s="270"/>
      <c r="L35" s="271"/>
      <c r="M35" s="259"/>
      <c r="N35" s="260"/>
      <c r="O35" s="261"/>
      <c r="P35" s="114" t="s">
        <v>74</v>
      </c>
      <c r="Q35" s="115"/>
      <c r="R35" s="115"/>
      <c r="S35" s="135"/>
      <c r="T35" s="136"/>
      <c r="U35" s="118" t="str">
        <f>IF(U33="","",VLOOKUP(U33,'シフト記号表（勤務時間帯）'!$D$6:$Z$47,23,FALSE))</f>
        <v/>
      </c>
      <c r="V35" s="119" t="str">
        <f>IF(V33="","",VLOOKUP(V33,'シフト記号表（勤務時間帯）'!$D$6:$Z$47,23,FALSE))</f>
        <v/>
      </c>
      <c r="W35" s="119" t="str">
        <f>IF(W33="","",VLOOKUP(W33,'シフト記号表（勤務時間帯）'!$D$6:$Z$47,23,FALSE))</f>
        <v/>
      </c>
      <c r="X35" s="119" t="str">
        <f>IF(X33="","",VLOOKUP(X33,'シフト記号表（勤務時間帯）'!$D$6:$Z$47,23,FALSE))</f>
        <v/>
      </c>
      <c r="Y35" s="119" t="str">
        <f>IF(Y33="","",VLOOKUP(Y33,'シフト記号表（勤務時間帯）'!$D$6:$Z$47,23,FALSE))</f>
        <v/>
      </c>
      <c r="Z35" s="119" t="str">
        <f>IF(Z33="","",VLOOKUP(Z33,'シフト記号表（勤務時間帯）'!$D$6:$Z$47,23,FALSE))</f>
        <v/>
      </c>
      <c r="AA35" s="120" t="str">
        <f>IF(AA33="","",VLOOKUP(AA33,'シフト記号表（勤務時間帯）'!$D$6:$Z$47,23,FALSE))</f>
        <v/>
      </c>
      <c r="AB35" s="118" t="str">
        <f>IF(AB33="","",VLOOKUP(AB33,'シフト記号表（勤務時間帯）'!$D$6:$Z$47,23,FALSE))</f>
        <v/>
      </c>
      <c r="AC35" s="119" t="str">
        <f>IF(AC33="","",VLOOKUP(AC33,'シフト記号表（勤務時間帯）'!$D$6:$Z$47,23,FALSE))</f>
        <v/>
      </c>
      <c r="AD35" s="119" t="str">
        <f>IF(AD33="","",VLOOKUP(AD33,'シフト記号表（勤務時間帯）'!$D$6:$Z$47,23,FALSE))</f>
        <v/>
      </c>
      <c r="AE35" s="119" t="str">
        <f>IF(AE33="","",VLOOKUP(AE33,'シフト記号表（勤務時間帯）'!$D$6:$Z$47,23,FALSE))</f>
        <v/>
      </c>
      <c r="AF35" s="119" t="str">
        <f>IF(AF33="","",VLOOKUP(AF33,'シフト記号表（勤務時間帯）'!$D$6:$Z$47,23,FALSE))</f>
        <v/>
      </c>
      <c r="AG35" s="119" t="str">
        <f>IF(AG33="","",VLOOKUP(AG33,'シフト記号表（勤務時間帯）'!$D$6:$Z$47,23,FALSE))</f>
        <v/>
      </c>
      <c r="AH35" s="120" t="str">
        <f>IF(AH33="","",VLOOKUP(AH33,'シフト記号表（勤務時間帯）'!$D$6:$Z$47,23,FALSE))</f>
        <v/>
      </c>
      <c r="AI35" s="118" t="str">
        <f>IF(AI33="","",VLOOKUP(AI33,'シフト記号表（勤務時間帯）'!$D$6:$Z$47,23,FALSE))</f>
        <v/>
      </c>
      <c r="AJ35" s="119" t="str">
        <f>IF(AJ33="","",VLOOKUP(AJ33,'シフト記号表（勤務時間帯）'!$D$6:$Z$47,23,FALSE))</f>
        <v/>
      </c>
      <c r="AK35" s="119" t="str">
        <f>IF(AK33="","",VLOOKUP(AK33,'シフト記号表（勤務時間帯）'!$D$6:$Z$47,23,FALSE))</f>
        <v/>
      </c>
      <c r="AL35" s="119" t="str">
        <f>IF(AL33="","",VLOOKUP(AL33,'シフト記号表（勤務時間帯）'!$D$6:$Z$47,23,FALSE))</f>
        <v/>
      </c>
      <c r="AM35" s="119" t="str">
        <f>IF(AM33="","",VLOOKUP(AM33,'シフト記号表（勤務時間帯）'!$D$6:$Z$47,23,FALSE))</f>
        <v/>
      </c>
      <c r="AN35" s="119" t="str">
        <f>IF(AN33="","",VLOOKUP(AN33,'シフト記号表（勤務時間帯）'!$D$6:$Z$47,23,FALSE))</f>
        <v/>
      </c>
      <c r="AO35" s="120" t="str">
        <f>IF(AO33="","",VLOOKUP(AO33,'シフト記号表（勤務時間帯）'!$D$6:$Z$47,23,FALSE))</f>
        <v/>
      </c>
      <c r="AP35" s="118" t="str">
        <f>IF(AP33="","",VLOOKUP(AP33,'シフト記号表（勤務時間帯）'!$D$6:$Z$47,23,FALSE))</f>
        <v/>
      </c>
      <c r="AQ35" s="119" t="str">
        <f>IF(AQ33="","",VLOOKUP(AQ33,'シフト記号表（勤務時間帯）'!$D$6:$Z$47,23,FALSE))</f>
        <v/>
      </c>
      <c r="AR35" s="119" t="str">
        <f>IF(AR33="","",VLOOKUP(AR33,'シフト記号表（勤務時間帯）'!$D$6:$Z$47,23,FALSE))</f>
        <v/>
      </c>
      <c r="AS35" s="119" t="str">
        <f>IF(AS33="","",VLOOKUP(AS33,'シフト記号表（勤務時間帯）'!$D$6:$Z$47,23,FALSE))</f>
        <v/>
      </c>
      <c r="AT35" s="119" t="str">
        <f>IF(AT33="","",VLOOKUP(AT33,'シフト記号表（勤務時間帯）'!$D$6:$Z$47,23,FALSE))</f>
        <v/>
      </c>
      <c r="AU35" s="119" t="str">
        <f>IF(AU33="","",VLOOKUP(AU33,'シフト記号表（勤務時間帯）'!$D$6:$Z$47,23,FALSE))</f>
        <v/>
      </c>
      <c r="AV35" s="120" t="str">
        <f>IF(AV33="","",VLOOKUP(AV33,'シフト記号表（勤務時間帯）'!$D$6:$Z$47,23,FALSE))</f>
        <v/>
      </c>
      <c r="AW35" s="118" t="str">
        <f>IF(AW33="","",VLOOKUP(AW33,'シフト記号表（勤務時間帯）'!$D$6:$Z$47,23,FALSE))</f>
        <v/>
      </c>
      <c r="AX35" s="119" t="str">
        <f>IF(AX33="","",VLOOKUP(AX33,'シフト記号表（勤務時間帯）'!$D$6:$Z$47,23,FALSE))</f>
        <v/>
      </c>
      <c r="AY35" s="119" t="str">
        <f>IF(AY33="","",VLOOKUP(AY33,'シフト記号表（勤務時間帯）'!$D$6:$Z$47,23,FALSE))</f>
        <v/>
      </c>
      <c r="AZ35" s="306">
        <f>IF($BC$3="４週",SUM(U35:AV35),IF($BC$3="暦月",SUM(U35:AY35),""))</f>
        <v>0</v>
      </c>
      <c r="BA35" s="307"/>
      <c r="BB35" s="308">
        <f>IF($BC$3="４週",AZ35/4,IF($BC$3="暦月",(AZ35/($BC$8/7)),""))</f>
        <v>0</v>
      </c>
      <c r="BC35" s="307"/>
      <c r="BD35" s="300"/>
      <c r="BE35" s="301"/>
      <c r="BF35" s="301"/>
      <c r="BG35" s="301"/>
      <c r="BH35" s="302"/>
    </row>
    <row r="36" spans="2:60" ht="20.25" customHeight="1" x14ac:dyDescent="0.4">
      <c r="B36" s="121"/>
      <c r="C36" s="282"/>
      <c r="D36" s="283"/>
      <c r="E36" s="284"/>
      <c r="F36" s="102"/>
      <c r="G36" s="103"/>
      <c r="H36" s="250"/>
      <c r="I36" s="263"/>
      <c r="J36" s="264"/>
      <c r="K36" s="264"/>
      <c r="L36" s="265"/>
      <c r="M36" s="253"/>
      <c r="N36" s="254"/>
      <c r="O36" s="255"/>
      <c r="P36" s="124" t="s">
        <v>18</v>
      </c>
      <c r="Q36" s="131"/>
      <c r="R36" s="131"/>
      <c r="S36" s="132"/>
      <c r="T36" s="137"/>
      <c r="U36" s="128"/>
      <c r="V36" s="129"/>
      <c r="W36" s="129"/>
      <c r="X36" s="129"/>
      <c r="Y36" s="129"/>
      <c r="Z36" s="129"/>
      <c r="AA36" s="130"/>
      <c r="AB36" s="128"/>
      <c r="AC36" s="129"/>
      <c r="AD36" s="129"/>
      <c r="AE36" s="129"/>
      <c r="AF36" s="129"/>
      <c r="AG36" s="129"/>
      <c r="AH36" s="130"/>
      <c r="AI36" s="128"/>
      <c r="AJ36" s="129"/>
      <c r="AK36" s="129"/>
      <c r="AL36" s="129"/>
      <c r="AM36" s="129"/>
      <c r="AN36" s="129"/>
      <c r="AO36" s="130"/>
      <c r="AP36" s="128"/>
      <c r="AQ36" s="129"/>
      <c r="AR36" s="129"/>
      <c r="AS36" s="129"/>
      <c r="AT36" s="129"/>
      <c r="AU36" s="129"/>
      <c r="AV36" s="130"/>
      <c r="AW36" s="128"/>
      <c r="AX36" s="129"/>
      <c r="AY36" s="129"/>
      <c r="AZ36" s="262"/>
      <c r="BA36" s="249"/>
      <c r="BB36" s="248"/>
      <c r="BC36" s="249"/>
      <c r="BD36" s="294"/>
      <c r="BE36" s="295"/>
      <c r="BF36" s="295"/>
      <c r="BG36" s="295"/>
      <c r="BH36" s="296"/>
    </row>
    <row r="37" spans="2:60" ht="20.25" customHeight="1" x14ac:dyDescent="0.4">
      <c r="B37" s="101">
        <f>B34+1</f>
        <v>6</v>
      </c>
      <c r="C37" s="285"/>
      <c r="D37" s="286"/>
      <c r="E37" s="287"/>
      <c r="F37" s="102">
        <f>C36</f>
        <v>0</v>
      </c>
      <c r="G37" s="103"/>
      <c r="H37" s="251"/>
      <c r="I37" s="266"/>
      <c r="J37" s="267"/>
      <c r="K37" s="267"/>
      <c r="L37" s="268"/>
      <c r="M37" s="256"/>
      <c r="N37" s="257"/>
      <c r="O37" s="258"/>
      <c r="P37" s="104" t="s">
        <v>73</v>
      </c>
      <c r="Q37" s="105"/>
      <c r="R37" s="105"/>
      <c r="S37" s="106"/>
      <c r="T37" s="107"/>
      <c r="U37" s="108" t="str">
        <f>IF(U36="","",VLOOKUP(U36,'シフト記号表（勤務時間帯）'!$D$6:$X$47,21,FALSE))</f>
        <v/>
      </c>
      <c r="V37" s="109" t="str">
        <f>IF(V36="","",VLOOKUP(V36,'シフト記号表（勤務時間帯）'!$D$6:$X$47,21,FALSE))</f>
        <v/>
      </c>
      <c r="W37" s="109" t="str">
        <f>IF(W36="","",VLOOKUP(W36,'シフト記号表（勤務時間帯）'!$D$6:$X$47,21,FALSE))</f>
        <v/>
      </c>
      <c r="X37" s="109" t="str">
        <f>IF(X36="","",VLOOKUP(X36,'シフト記号表（勤務時間帯）'!$D$6:$X$47,21,FALSE))</f>
        <v/>
      </c>
      <c r="Y37" s="109" t="str">
        <f>IF(Y36="","",VLOOKUP(Y36,'シフト記号表（勤務時間帯）'!$D$6:$X$47,21,FALSE))</f>
        <v/>
      </c>
      <c r="Z37" s="109" t="str">
        <f>IF(Z36="","",VLOOKUP(Z36,'シフト記号表（勤務時間帯）'!$D$6:$X$47,21,FALSE))</f>
        <v/>
      </c>
      <c r="AA37" s="110" t="str">
        <f>IF(AA36="","",VLOOKUP(AA36,'シフト記号表（勤務時間帯）'!$D$6:$X$47,21,FALSE))</f>
        <v/>
      </c>
      <c r="AB37" s="108" t="str">
        <f>IF(AB36="","",VLOOKUP(AB36,'シフト記号表（勤務時間帯）'!$D$6:$X$47,21,FALSE))</f>
        <v/>
      </c>
      <c r="AC37" s="109" t="str">
        <f>IF(AC36="","",VLOOKUP(AC36,'シフト記号表（勤務時間帯）'!$D$6:$X$47,21,FALSE))</f>
        <v/>
      </c>
      <c r="AD37" s="109" t="str">
        <f>IF(AD36="","",VLOOKUP(AD36,'シフト記号表（勤務時間帯）'!$D$6:$X$47,21,FALSE))</f>
        <v/>
      </c>
      <c r="AE37" s="109" t="str">
        <f>IF(AE36="","",VLOOKUP(AE36,'シフト記号表（勤務時間帯）'!$D$6:$X$47,21,FALSE))</f>
        <v/>
      </c>
      <c r="AF37" s="109" t="str">
        <f>IF(AF36="","",VLOOKUP(AF36,'シフト記号表（勤務時間帯）'!$D$6:$X$47,21,FALSE))</f>
        <v/>
      </c>
      <c r="AG37" s="109" t="str">
        <f>IF(AG36="","",VLOOKUP(AG36,'シフト記号表（勤務時間帯）'!$D$6:$X$47,21,FALSE))</f>
        <v/>
      </c>
      <c r="AH37" s="110" t="str">
        <f>IF(AH36="","",VLOOKUP(AH36,'シフト記号表（勤務時間帯）'!$D$6:$X$47,21,FALSE))</f>
        <v/>
      </c>
      <c r="AI37" s="108" t="str">
        <f>IF(AI36="","",VLOOKUP(AI36,'シフト記号表（勤務時間帯）'!$D$6:$X$47,21,FALSE))</f>
        <v/>
      </c>
      <c r="AJ37" s="109" t="str">
        <f>IF(AJ36="","",VLOOKUP(AJ36,'シフト記号表（勤務時間帯）'!$D$6:$X$47,21,FALSE))</f>
        <v/>
      </c>
      <c r="AK37" s="109" t="str">
        <f>IF(AK36="","",VLOOKUP(AK36,'シフト記号表（勤務時間帯）'!$D$6:$X$47,21,FALSE))</f>
        <v/>
      </c>
      <c r="AL37" s="109" t="str">
        <f>IF(AL36="","",VLOOKUP(AL36,'シフト記号表（勤務時間帯）'!$D$6:$X$47,21,FALSE))</f>
        <v/>
      </c>
      <c r="AM37" s="109" t="str">
        <f>IF(AM36="","",VLOOKUP(AM36,'シフト記号表（勤務時間帯）'!$D$6:$X$47,21,FALSE))</f>
        <v/>
      </c>
      <c r="AN37" s="109" t="str">
        <f>IF(AN36="","",VLOOKUP(AN36,'シフト記号表（勤務時間帯）'!$D$6:$X$47,21,FALSE))</f>
        <v/>
      </c>
      <c r="AO37" s="110" t="str">
        <f>IF(AO36="","",VLOOKUP(AO36,'シフト記号表（勤務時間帯）'!$D$6:$X$47,21,FALSE))</f>
        <v/>
      </c>
      <c r="AP37" s="108" t="str">
        <f>IF(AP36="","",VLOOKUP(AP36,'シフト記号表（勤務時間帯）'!$D$6:$X$47,21,FALSE))</f>
        <v/>
      </c>
      <c r="AQ37" s="109" t="str">
        <f>IF(AQ36="","",VLOOKUP(AQ36,'シフト記号表（勤務時間帯）'!$D$6:$X$47,21,FALSE))</f>
        <v/>
      </c>
      <c r="AR37" s="109" t="str">
        <f>IF(AR36="","",VLOOKUP(AR36,'シフト記号表（勤務時間帯）'!$D$6:$X$47,21,FALSE))</f>
        <v/>
      </c>
      <c r="AS37" s="109" t="str">
        <f>IF(AS36="","",VLOOKUP(AS36,'シフト記号表（勤務時間帯）'!$D$6:$X$47,21,FALSE))</f>
        <v/>
      </c>
      <c r="AT37" s="109" t="str">
        <f>IF(AT36="","",VLOOKUP(AT36,'シフト記号表（勤務時間帯）'!$D$6:$X$47,21,FALSE))</f>
        <v/>
      </c>
      <c r="AU37" s="109" t="str">
        <f>IF(AU36="","",VLOOKUP(AU36,'シフト記号表（勤務時間帯）'!$D$6:$X$47,21,FALSE))</f>
        <v/>
      </c>
      <c r="AV37" s="110" t="str">
        <f>IF(AV36="","",VLOOKUP(AV36,'シフト記号表（勤務時間帯）'!$D$6:$X$47,21,FALSE))</f>
        <v/>
      </c>
      <c r="AW37" s="108" t="str">
        <f>IF(AW36="","",VLOOKUP(AW36,'シフト記号表（勤務時間帯）'!$D$6:$X$47,21,FALSE))</f>
        <v/>
      </c>
      <c r="AX37" s="109" t="str">
        <f>IF(AX36="","",VLOOKUP(AX36,'シフト記号表（勤務時間帯）'!$D$6:$X$47,21,FALSE))</f>
        <v/>
      </c>
      <c r="AY37" s="109" t="str">
        <f>IF(AY36="","",VLOOKUP(AY36,'シフト記号表（勤務時間帯）'!$D$6:$X$47,21,FALSE))</f>
        <v/>
      </c>
      <c r="AZ37" s="303">
        <f>IF($BC$3="４週",SUM(U37:AV37),IF($BC$3="暦月",SUM(U37:AY37),""))</f>
        <v>0</v>
      </c>
      <c r="BA37" s="304"/>
      <c r="BB37" s="305">
        <f>IF($BC$3="４週",AZ37/4,IF($BC$3="暦月",(AZ37/($BC$8/7)),""))</f>
        <v>0</v>
      </c>
      <c r="BC37" s="304"/>
      <c r="BD37" s="297"/>
      <c r="BE37" s="298"/>
      <c r="BF37" s="298"/>
      <c r="BG37" s="298"/>
      <c r="BH37" s="299"/>
    </row>
    <row r="38" spans="2:60" ht="20.25" customHeight="1" x14ac:dyDescent="0.4">
      <c r="B38" s="111"/>
      <c r="C38" s="288"/>
      <c r="D38" s="289"/>
      <c r="E38" s="290"/>
      <c r="F38" s="112"/>
      <c r="G38" s="113">
        <f>C36</f>
        <v>0</v>
      </c>
      <c r="H38" s="252"/>
      <c r="I38" s="269"/>
      <c r="J38" s="270"/>
      <c r="K38" s="270"/>
      <c r="L38" s="271"/>
      <c r="M38" s="259"/>
      <c r="N38" s="260"/>
      <c r="O38" s="261"/>
      <c r="P38" s="114" t="s">
        <v>74</v>
      </c>
      <c r="Q38" s="134"/>
      <c r="R38" s="134"/>
      <c r="S38" s="116"/>
      <c r="T38" s="117"/>
      <c r="U38" s="118" t="str">
        <f>IF(U36="","",VLOOKUP(U36,'シフト記号表（勤務時間帯）'!$D$6:$Z$47,23,FALSE))</f>
        <v/>
      </c>
      <c r="V38" s="119" t="str">
        <f>IF(V36="","",VLOOKUP(V36,'シフト記号表（勤務時間帯）'!$D$6:$Z$47,23,FALSE))</f>
        <v/>
      </c>
      <c r="W38" s="119" t="str">
        <f>IF(W36="","",VLOOKUP(W36,'シフト記号表（勤務時間帯）'!$D$6:$Z$47,23,FALSE))</f>
        <v/>
      </c>
      <c r="X38" s="119" t="str">
        <f>IF(X36="","",VLOOKUP(X36,'シフト記号表（勤務時間帯）'!$D$6:$Z$47,23,FALSE))</f>
        <v/>
      </c>
      <c r="Y38" s="119" t="str">
        <f>IF(Y36="","",VLOOKUP(Y36,'シフト記号表（勤務時間帯）'!$D$6:$Z$47,23,FALSE))</f>
        <v/>
      </c>
      <c r="Z38" s="119" t="str">
        <f>IF(Z36="","",VLOOKUP(Z36,'シフト記号表（勤務時間帯）'!$D$6:$Z$47,23,FALSE))</f>
        <v/>
      </c>
      <c r="AA38" s="120" t="str">
        <f>IF(AA36="","",VLOOKUP(AA36,'シフト記号表（勤務時間帯）'!$D$6:$Z$47,23,FALSE))</f>
        <v/>
      </c>
      <c r="AB38" s="118" t="str">
        <f>IF(AB36="","",VLOOKUP(AB36,'シフト記号表（勤務時間帯）'!$D$6:$Z$47,23,FALSE))</f>
        <v/>
      </c>
      <c r="AC38" s="119" t="str">
        <f>IF(AC36="","",VLOOKUP(AC36,'シフト記号表（勤務時間帯）'!$D$6:$Z$47,23,FALSE))</f>
        <v/>
      </c>
      <c r="AD38" s="119" t="str">
        <f>IF(AD36="","",VLOOKUP(AD36,'シフト記号表（勤務時間帯）'!$D$6:$Z$47,23,FALSE))</f>
        <v/>
      </c>
      <c r="AE38" s="119" t="str">
        <f>IF(AE36="","",VLOOKUP(AE36,'シフト記号表（勤務時間帯）'!$D$6:$Z$47,23,FALSE))</f>
        <v/>
      </c>
      <c r="AF38" s="119" t="str">
        <f>IF(AF36="","",VLOOKUP(AF36,'シフト記号表（勤務時間帯）'!$D$6:$Z$47,23,FALSE))</f>
        <v/>
      </c>
      <c r="AG38" s="119" t="str">
        <f>IF(AG36="","",VLOOKUP(AG36,'シフト記号表（勤務時間帯）'!$D$6:$Z$47,23,FALSE))</f>
        <v/>
      </c>
      <c r="AH38" s="120" t="str">
        <f>IF(AH36="","",VLOOKUP(AH36,'シフト記号表（勤務時間帯）'!$D$6:$Z$47,23,FALSE))</f>
        <v/>
      </c>
      <c r="AI38" s="118" t="str">
        <f>IF(AI36="","",VLOOKUP(AI36,'シフト記号表（勤務時間帯）'!$D$6:$Z$47,23,FALSE))</f>
        <v/>
      </c>
      <c r="AJ38" s="119" t="str">
        <f>IF(AJ36="","",VLOOKUP(AJ36,'シフト記号表（勤務時間帯）'!$D$6:$Z$47,23,FALSE))</f>
        <v/>
      </c>
      <c r="AK38" s="119" t="str">
        <f>IF(AK36="","",VLOOKUP(AK36,'シフト記号表（勤務時間帯）'!$D$6:$Z$47,23,FALSE))</f>
        <v/>
      </c>
      <c r="AL38" s="119" t="str">
        <f>IF(AL36="","",VLOOKUP(AL36,'シフト記号表（勤務時間帯）'!$D$6:$Z$47,23,FALSE))</f>
        <v/>
      </c>
      <c r="AM38" s="119" t="str">
        <f>IF(AM36="","",VLOOKUP(AM36,'シフト記号表（勤務時間帯）'!$D$6:$Z$47,23,FALSE))</f>
        <v/>
      </c>
      <c r="AN38" s="119" t="str">
        <f>IF(AN36="","",VLOOKUP(AN36,'シフト記号表（勤務時間帯）'!$D$6:$Z$47,23,FALSE))</f>
        <v/>
      </c>
      <c r="AO38" s="120" t="str">
        <f>IF(AO36="","",VLOOKUP(AO36,'シフト記号表（勤務時間帯）'!$D$6:$Z$47,23,FALSE))</f>
        <v/>
      </c>
      <c r="AP38" s="118" t="str">
        <f>IF(AP36="","",VLOOKUP(AP36,'シフト記号表（勤務時間帯）'!$D$6:$Z$47,23,FALSE))</f>
        <v/>
      </c>
      <c r="AQ38" s="119" t="str">
        <f>IF(AQ36="","",VLOOKUP(AQ36,'シフト記号表（勤務時間帯）'!$D$6:$Z$47,23,FALSE))</f>
        <v/>
      </c>
      <c r="AR38" s="119" t="str">
        <f>IF(AR36="","",VLOOKUP(AR36,'シフト記号表（勤務時間帯）'!$D$6:$Z$47,23,FALSE))</f>
        <v/>
      </c>
      <c r="AS38" s="119" t="str">
        <f>IF(AS36="","",VLOOKUP(AS36,'シフト記号表（勤務時間帯）'!$D$6:$Z$47,23,FALSE))</f>
        <v/>
      </c>
      <c r="AT38" s="119" t="str">
        <f>IF(AT36="","",VLOOKUP(AT36,'シフト記号表（勤務時間帯）'!$D$6:$Z$47,23,FALSE))</f>
        <v/>
      </c>
      <c r="AU38" s="119" t="str">
        <f>IF(AU36="","",VLOOKUP(AU36,'シフト記号表（勤務時間帯）'!$D$6:$Z$47,23,FALSE))</f>
        <v/>
      </c>
      <c r="AV38" s="120" t="str">
        <f>IF(AV36="","",VLOOKUP(AV36,'シフト記号表（勤務時間帯）'!$D$6:$Z$47,23,FALSE))</f>
        <v/>
      </c>
      <c r="AW38" s="118" t="str">
        <f>IF(AW36="","",VLOOKUP(AW36,'シフト記号表（勤務時間帯）'!$D$6:$Z$47,23,FALSE))</f>
        <v/>
      </c>
      <c r="AX38" s="119" t="str">
        <f>IF(AX36="","",VLOOKUP(AX36,'シフト記号表（勤務時間帯）'!$D$6:$Z$47,23,FALSE))</f>
        <v/>
      </c>
      <c r="AY38" s="119" t="str">
        <f>IF(AY36="","",VLOOKUP(AY36,'シフト記号表（勤務時間帯）'!$D$6:$Z$47,23,FALSE))</f>
        <v/>
      </c>
      <c r="AZ38" s="306">
        <f>IF($BC$3="４週",SUM(U38:AV38),IF($BC$3="暦月",SUM(U38:AY38),""))</f>
        <v>0</v>
      </c>
      <c r="BA38" s="307"/>
      <c r="BB38" s="308">
        <f>IF($BC$3="４週",AZ38/4,IF($BC$3="暦月",(AZ38/($BC$8/7)),""))</f>
        <v>0</v>
      </c>
      <c r="BC38" s="307"/>
      <c r="BD38" s="300"/>
      <c r="BE38" s="301"/>
      <c r="BF38" s="301"/>
      <c r="BG38" s="301"/>
      <c r="BH38" s="302"/>
    </row>
    <row r="39" spans="2:60" ht="20.25" customHeight="1" x14ac:dyDescent="0.4">
      <c r="B39" s="121"/>
      <c r="C39" s="282"/>
      <c r="D39" s="283"/>
      <c r="E39" s="284"/>
      <c r="F39" s="102"/>
      <c r="G39" s="103"/>
      <c r="H39" s="250"/>
      <c r="I39" s="263"/>
      <c r="J39" s="264"/>
      <c r="K39" s="264"/>
      <c r="L39" s="265"/>
      <c r="M39" s="253"/>
      <c r="N39" s="254"/>
      <c r="O39" s="255"/>
      <c r="P39" s="124" t="s">
        <v>18</v>
      </c>
      <c r="Q39" s="125"/>
      <c r="R39" s="125"/>
      <c r="S39" s="126"/>
      <c r="T39" s="127"/>
      <c r="U39" s="128"/>
      <c r="V39" s="129"/>
      <c r="W39" s="129"/>
      <c r="X39" s="129"/>
      <c r="Y39" s="129"/>
      <c r="Z39" s="129"/>
      <c r="AA39" s="130"/>
      <c r="AB39" s="128"/>
      <c r="AC39" s="129"/>
      <c r="AD39" s="129"/>
      <c r="AE39" s="129"/>
      <c r="AF39" s="129"/>
      <c r="AG39" s="129"/>
      <c r="AH39" s="130"/>
      <c r="AI39" s="128"/>
      <c r="AJ39" s="129"/>
      <c r="AK39" s="129"/>
      <c r="AL39" s="129"/>
      <c r="AM39" s="129"/>
      <c r="AN39" s="129"/>
      <c r="AO39" s="130"/>
      <c r="AP39" s="128"/>
      <c r="AQ39" s="129"/>
      <c r="AR39" s="129"/>
      <c r="AS39" s="129"/>
      <c r="AT39" s="129"/>
      <c r="AU39" s="129"/>
      <c r="AV39" s="130"/>
      <c r="AW39" s="128"/>
      <c r="AX39" s="129"/>
      <c r="AY39" s="129"/>
      <c r="AZ39" s="262"/>
      <c r="BA39" s="249"/>
      <c r="BB39" s="248"/>
      <c r="BC39" s="249"/>
      <c r="BD39" s="294"/>
      <c r="BE39" s="295"/>
      <c r="BF39" s="295"/>
      <c r="BG39" s="295"/>
      <c r="BH39" s="296"/>
    </row>
    <row r="40" spans="2:60" ht="20.25" customHeight="1" x14ac:dyDescent="0.4">
      <c r="B40" s="101">
        <f>B37+1</f>
        <v>7</v>
      </c>
      <c r="C40" s="285"/>
      <c r="D40" s="286"/>
      <c r="E40" s="287"/>
      <c r="F40" s="102">
        <f>C39</f>
        <v>0</v>
      </c>
      <c r="G40" s="103"/>
      <c r="H40" s="251"/>
      <c r="I40" s="266"/>
      <c r="J40" s="267"/>
      <c r="K40" s="267"/>
      <c r="L40" s="268"/>
      <c r="M40" s="256"/>
      <c r="N40" s="257"/>
      <c r="O40" s="258"/>
      <c r="P40" s="104" t="s">
        <v>73</v>
      </c>
      <c r="Q40" s="105"/>
      <c r="R40" s="105"/>
      <c r="S40" s="106"/>
      <c r="T40" s="107"/>
      <c r="U40" s="108" t="str">
        <f>IF(U39="","",VLOOKUP(U39,'シフト記号表（勤務時間帯）'!$D$6:$X$47,21,FALSE))</f>
        <v/>
      </c>
      <c r="V40" s="109" t="str">
        <f>IF(V39="","",VLOOKUP(V39,'シフト記号表（勤務時間帯）'!$D$6:$X$47,21,FALSE))</f>
        <v/>
      </c>
      <c r="W40" s="109" t="str">
        <f>IF(W39="","",VLOOKUP(W39,'シフト記号表（勤務時間帯）'!$D$6:$X$47,21,FALSE))</f>
        <v/>
      </c>
      <c r="X40" s="109" t="str">
        <f>IF(X39="","",VLOOKUP(X39,'シフト記号表（勤務時間帯）'!$D$6:$X$47,21,FALSE))</f>
        <v/>
      </c>
      <c r="Y40" s="109" t="str">
        <f>IF(Y39="","",VLOOKUP(Y39,'シフト記号表（勤務時間帯）'!$D$6:$X$47,21,FALSE))</f>
        <v/>
      </c>
      <c r="Z40" s="109" t="str">
        <f>IF(Z39="","",VLOOKUP(Z39,'シフト記号表（勤務時間帯）'!$D$6:$X$47,21,FALSE))</f>
        <v/>
      </c>
      <c r="AA40" s="110" t="str">
        <f>IF(AA39="","",VLOOKUP(AA39,'シフト記号表（勤務時間帯）'!$D$6:$X$47,21,FALSE))</f>
        <v/>
      </c>
      <c r="AB40" s="108" t="str">
        <f>IF(AB39="","",VLOOKUP(AB39,'シフト記号表（勤務時間帯）'!$D$6:$X$47,21,FALSE))</f>
        <v/>
      </c>
      <c r="AC40" s="109" t="str">
        <f>IF(AC39="","",VLOOKUP(AC39,'シフト記号表（勤務時間帯）'!$D$6:$X$47,21,FALSE))</f>
        <v/>
      </c>
      <c r="AD40" s="109" t="str">
        <f>IF(AD39="","",VLOOKUP(AD39,'シフト記号表（勤務時間帯）'!$D$6:$X$47,21,FALSE))</f>
        <v/>
      </c>
      <c r="AE40" s="109" t="str">
        <f>IF(AE39="","",VLOOKUP(AE39,'シフト記号表（勤務時間帯）'!$D$6:$X$47,21,FALSE))</f>
        <v/>
      </c>
      <c r="AF40" s="109" t="str">
        <f>IF(AF39="","",VLOOKUP(AF39,'シフト記号表（勤務時間帯）'!$D$6:$X$47,21,FALSE))</f>
        <v/>
      </c>
      <c r="AG40" s="109" t="str">
        <f>IF(AG39="","",VLOOKUP(AG39,'シフト記号表（勤務時間帯）'!$D$6:$X$47,21,FALSE))</f>
        <v/>
      </c>
      <c r="AH40" s="110" t="str">
        <f>IF(AH39="","",VLOOKUP(AH39,'シフト記号表（勤務時間帯）'!$D$6:$X$47,21,FALSE))</f>
        <v/>
      </c>
      <c r="AI40" s="108" t="str">
        <f>IF(AI39="","",VLOOKUP(AI39,'シフト記号表（勤務時間帯）'!$D$6:$X$47,21,FALSE))</f>
        <v/>
      </c>
      <c r="AJ40" s="109" t="str">
        <f>IF(AJ39="","",VLOOKUP(AJ39,'シフト記号表（勤務時間帯）'!$D$6:$X$47,21,FALSE))</f>
        <v/>
      </c>
      <c r="AK40" s="109" t="str">
        <f>IF(AK39="","",VLOOKUP(AK39,'シフト記号表（勤務時間帯）'!$D$6:$X$47,21,FALSE))</f>
        <v/>
      </c>
      <c r="AL40" s="109" t="str">
        <f>IF(AL39="","",VLOOKUP(AL39,'シフト記号表（勤務時間帯）'!$D$6:$X$47,21,FALSE))</f>
        <v/>
      </c>
      <c r="AM40" s="109" t="str">
        <f>IF(AM39="","",VLOOKUP(AM39,'シフト記号表（勤務時間帯）'!$D$6:$X$47,21,FALSE))</f>
        <v/>
      </c>
      <c r="AN40" s="109" t="str">
        <f>IF(AN39="","",VLOOKUP(AN39,'シフト記号表（勤務時間帯）'!$D$6:$X$47,21,FALSE))</f>
        <v/>
      </c>
      <c r="AO40" s="110" t="str">
        <f>IF(AO39="","",VLOOKUP(AO39,'シフト記号表（勤務時間帯）'!$D$6:$X$47,21,FALSE))</f>
        <v/>
      </c>
      <c r="AP40" s="108" t="str">
        <f>IF(AP39="","",VLOOKUP(AP39,'シフト記号表（勤務時間帯）'!$D$6:$X$47,21,FALSE))</f>
        <v/>
      </c>
      <c r="AQ40" s="109" t="str">
        <f>IF(AQ39="","",VLOOKUP(AQ39,'シフト記号表（勤務時間帯）'!$D$6:$X$47,21,FALSE))</f>
        <v/>
      </c>
      <c r="AR40" s="109" t="str">
        <f>IF(AR39="","",VLOOKUP(AR39,'シフト記号表（勤務時間帯）'!$D$6:$X$47,21,FALSE))</f>
        <v/>
      </c>
      <c r="AS40" s="109" t="str">
        <f>IF(AS39="","",VLOOKUP(AS39,'シフト記号表（勤務時間帯）'!$D$6:$X$47,21,FALSE))</f>
        <v/>
      </c>
      <c r="AT40" s="109" t="str">
        <f>IF(AT39="","",VLOOKUP(AT39,'シフト記号表（勤務時間帯）'!$D$6:$X$47,21,FALSE))</f>
        <v/>
      </c>
      <c r="AU40" s="109" t="str">
        <f>IF(AU39="","",VLOOKUP(AU39,'シフト記号表（勤務時間帯）'!$D$6:$X$47,21,FALSE))</f>
        <v/>
      </c>
      <c r="AV40" s="110" t="str">
        <f>IF(AV39="","",VLOOKUP(AV39,'シフト記号表（勤務時間帯）'!$D$6:$X$47,21,FALSE))</f>
        <v/>
      </c>
      <c r="AW40" s="108" t="str">
        <f>IF(AW39="","",VLOOKUP(AW39,'シフト記号表（勤務時間帯）'!$D$6:$X$47,21,FALSE))</f>
        <v/>
      </c>
      <c r="AX40" s="109" t="str">
        <f>IF(AX39="","",VLOOKUP(AX39,'シフト記号表（勤務時間帯）'!$D$6:$X$47,21,FALSE))</f>
        <v/>
      </c>
      <c r="AY40" s="109" t="str">
        <f>IF(AY39="","",VLOOKUP(AY39,'シフト記号表（勤務時間帯）'!$D$6:$X$47,21,FALSE))</f>
        <v/>
      </c>
      <c r="AZ40" s="303">
        <f>IF($BC$3="４週",SUM(U40:AV40),IF($BC$3="暦月",SUM(U40:AY40),""))</f>
        <v>0</v>
      </c>
      <c r="BA40" s="304"/>
      <c r="BB40" s="305">
        <f>IF($BC$3="４週",AZ40/4,IF($BC$3="暦月",(AZ40/($BC$8/7)),""))</f>
        <v>0</v>
      </c>
      <c r="BC40" s="304"/>
      <c r="BD40" s="297"/>
      <c r="BE40" s="298"/>
      <c r="BF40" s="298"/>
      <c r="BG40" s="298"/>
      <c r="BH40" s="299"/>
    </row>
    <row r="41" spans="2:60" ht="20.25" customHeight="1" x14ac:dyDescent="0.4">
      <c r="B41" s="111"/>
      <c r="C41" s="288"/>
      <c r="D41" s="289"/>
      <c r="E41" s="290"/>
      <c r="F41" s="112"/>
      <c r="G41" s="113">
        <f>C39</f>
        <v>0</v>
      </c>
      <c r="H41" s="252"/>
      <c r="I41" s="269"/>
      <c r="J41" s="270"/>
      <c r="K41" s="270"/>
      <c r="L41" s="271"/>
      <c r="M41" s="259"/>
      <c r="N41" s="260"/>
      <c r="O41" s="261"/>
      <c r="P41" s="114" t="s">
        <v>74</v>
      </c>
      <c r="Q41" s="131"/>
      <c r="R41" s="131"/>
      <c r="S41" s="132"/>
      <c r="T41" s="133"/>
      <c r="U41" s="118" t="str">
        <f>IF(U39="","",VLOOKUP(U39,'シフト記号表（勤務時間帯）'!$D$6:$Z$47,23,FALSE))</f>
        <v/>
      </c>
      <c r="V41" s="119" t="str">
        <f>IF(V39="","",VLOOKUP(V39,'シフト記号表（勤務時間帯）'!$D$6:$Z$47,23,FALSE))</f>
        <v/>
      </c>
      <c r="W41" s="119" t="str">
        <f>IF(W39="","",VLOOKUP(W39,'シフト記号表（勤務時間帯）'!$D$6:$Z$47,23,FALSE))</f>
        <v/>
      </c>
      <c r="X41" s="119" t="str">
        <f>IF(X39="","",VLOOKUP(X39,'シフト記号表（勤務時間帯）'!$D$6:$Z$47,23,FALSE))</f>
        <v/>
      </c>
      <c r="Y41" s="119" t="str">
        <f>IF(Y39="","",VLOOKUP(Y39,'シフト記号表（勤務時間帯）'!$D$6:$Z$47,23,FALSE))</f>
        <v/>
      </c>
      <c r="Z41" s="119" t="str">
        <f>IF(Z39="","",VLOOKUP(Z39,'シフト記号表（勤務時間帯）'!$D$6:$Z$47,23,FALSE))</f>
        <v/>
      </c>
      <c r="AA41" s="120" t="str">
        <f>IF(AA39="","",VLOOKUP(AA39,'シフト記号表（勤務時間帯）'!$D$6:$Z$47,23,FALSE))</f>
        <v/>
      </c>
      <c r="AB41" s="118" t="str">
        <f>IF(AB39="","",VLOOKUP(AB39,'シフト記号表（勤務時間帯）'!$D$6:$Z$47,23,FALSE))</f>
        <v/>
      </c>
      <c r="AC41" s="119" t="str">
        <f>IF(AC39="","",VLOOKUP(AC39,'シフト記号表（勤務時間帯）'!$D$6:$Z$47,23,FALSE))</f>
        <v/>
      </c>
      <c r="AD41" s="119" t="str">
        <f>IF(AD39="","",VLOOKUP(AD39,'シフト記号表（勤務時間帯）'!$D$6:$Z$47,23,FALSE))</f>
        <v/>
      </c>
      <c r="AE41" s="119" t="str">
        <f>IF(AE39="","",VLOOKUP(AE39,'シフト記号表（勤務時間帯）'!$D$6:$Z$47,23,FALSE))</f>
        <v/>
      </c>
      <c r="AF41" s="119" t="str">
        <f>IF(AF39="","",VLOOKUP(AF39,'シフト記号表（勤務時間帯）'!$D$6:$Z$47,23,FALSE))</f>
        <v/>
      </c>
      <c r="AG41" s="119" t="str">
        <f>IF(AG39="","",VLOOKUP(AG39,'シフト記号表（勤務時間帯）'!$D$6:$Z$47,23,FALSE))</f>
        <v/>
      </c>
      <c r="AH41" s="120" t="str">
        <f>IF(AH39="","",VLOOKUP(AH39,'シフト記号表（勤務時間帯）'!$D$6:$Z$47,23,FALSE))</f>
        <v/>
      </c>
      <c r="AI41" s="118" t="str">
        <f>IF(AI39="","",VLOOKUP(AI39,'シフト記号表（勤務時間帯）'!$D$6:$Z$47,23,FALSE))</f>
        <v/>
      </c>
      <c r="AJ41" s="119" t="str">
        <f>IF(AJ39="","",VLOOKUP(AJ39,'シフト記号表（勤務時間帯）'!$D$6:$Z$47,23,FALSE))</f>
        <v/>
      </c>
      <c r="AK41" s="119" t="str">
        <f>IF(AK39="","",VLOOKUP(AK39,'シフト記号表（勤務時間帯）'!$D$6:$Z$47,23,FALSE))</f>
        <v/>
      </c>
      <c r="AL41" s="119" t="str">
        <f>IF(AL39="","",VLOOKUP(AL39,'シフト記号表（勤務時間帯）'!$D$6:$Z$47,23,FALSE))</f>
        <v/>
      </c>
      <c r="AM41" s="119" t="str">
        <f>IF(AM39="","",VLOOKUP(AM39,'シフト記号表（勤務時間帯）'!$D$6:$Z$47,23,FALSE))</f>
        <v/>
      </c>
      <c r="AN41" s="119" t="str">
        <f>IF(AN39="","",VLOOKUP(AN39,'シフト記号表（勤務時間帯）'!$D$6:$Z$47,23,FALSE))</f>
        <v/>
      </c>
      <c r="AO41" s="120" t="str">
        <f>IF(AO39="","",VLOOKUP(AO39,'シフト記号表（勤務時間帯）'!$D$6:$Z$47,23,FALSE))</f>
        <v/>
      </c>
      <c r="AP41" s="118" t="str">
        <f>IF(AP39="","",VLOOKUP(AP39,'シフト記号表（勤務時間帯）'!$D$6:$Z$47,23,FALSE))</f>
        <v/>
      </c>
      <c r="AQ41" s="119" t="str">
        <f>IF(AQ39="","",VLOOKUP(AQ39,'シフト記号表（勤務時間帯）'!$D$6:$Z$47,23,FALSE))</f>
        <v/>
      </c>
      <c r="AR41" s="119" t="str">
        <f>IF(AR39="","",VLOOKUP(AR39,'シフト記号表（勤務時間帯）'!$D$6:$Z$47,23,FALSE))</f>
        <v/>
      </c>
      <c r="AS41" s="119" t="str">
        <f>IF(AS39="","",VLOOKUP(AS39,'シフト記号表（勤務時間帯）'!$D$6:$Z$47,23,FALSE))</f>
        <v/>
      </c>
      <c r="AT41" s="119" t="str">
        <f>IF(AT39="","",VLOOKUP(AT39,'シフト記号表（勤務時間帯）'!$D$6:$Z$47,23,FALSE))</f>
        <v/>
      </c>
      <c r="AU41" s="119" t="str">
        <f>IF(AU39="","",VLOOKUP(AU39,'シフト記号表（勤務時間帯）'!$D$6:$Z$47,23,FALSE))</f>
        <v/>
      </c>
      <c r="AV41" s="120" t="str">
        <f>IF(AV39="","",VLOOKUP(AV39,'シフト記号表（勤務時間帯）'!$D$6:$Z$47,23,FALSE))</f>
        <v/>
      </c>
      <c r="AW41" s="118" t="str">
        <f>IF(AW39="","",VLOOKUP(AW39,'シフト記号表（勤務時間帯）'!$D$6:$Z$47,23,FALSE))</f>
        <v/>
      </c>
      <c r="AX41" s="119" t="str">
        <f>IF(AX39="","",VLOOKUP(AX39,'シフト記号表（勤務時間帯）'!$D$6:$Z$47,23,FALSE))</f>
        <v/>
      </c>
      <c r="AY41" s="119" t="str">
        <f>IF(AY39="","",VLOOKUP(AY39,'シフト記号表（勤務時間帯）'!$D$6:$Z$47,23,FALSE))</f>
        <v/>
      </c>
      <c r="AZ41" s="306">
        <f>IF($BC$3="４週",SUM(U41:AV41),IF($BC$3="暦月",SUM(U41:AY41),""))</f>
        <v>0</v>
      </c>
      <c r="BA41" s="307"/>
      <c r="BB41" s="308">
        <f>IF($BC$3="４週",AZ41/4,IF($BC$3="暦月",(AZ41/($BC$8/7)),""))</f>
        <v>0</v>
      </c>
      <c r="BC41" s="307"/>
      <c r="BD41" s="300"/>
      <c r="BE41" s="301"/>
      <c r="BF41" s="301"/>
      <c r="BG41" s="301"/>
      <c r="BH41" s="302"/>
    </row>
    <row r="42" spans="2:60" ht="20.25" customHeight="1" x14ac:dyDescent="0.4">
      <c r="B42" s="121"/>
      <c r="C42" s="282"/>
      <c r="D42" s="283"/>
      <c r="E42" s="284"/>
      <c r="F42" s="102"/>
      <c r="G42" s="103"/>
      <c r="H42" s="250"/>
      <c r="I42" s="263"/>
      <c r="J42" s="264"/>
      <c r="K42" s="264"/>
      <c r="L42" s="265"/>
      <c r="M42" s="253"/>
      <c r="N42" s="254"/>
      <c r="O42" s="255"/>
      <c r="P42" s="124" t="s">
        <v>18</v>
      </c>
      <c r="Q42" s="125"/>
      <c r="R42" s="125"/>
      <c r="S42" s="126"/>
      <c r="T42" s="127"/>
      <c r="U42" s="128"/>
      <c r="V42" s="129"/>
      <c r="W42" s="129"/>
      <c r="X42" s="129"/>
      <c r="Y42" s="129"/>
      <c r="Z42" s="129"/>
      <c r="AA42" s="130"/>
      <c r="AB42" s="128"/>
      <c r="AC42" s="129"/>
      <c r="AD42" s="129"/>
      <c r="AE42" s="129"/>
      <c r="AF42" s="129"/>
      <c r="AG42" s="129"/>
      <c r="AH42" s="130"/>
      <c r="AI42" s="128"/>
      <c r="AJ42" s="129"/>
      <c r="AK42" s="129"/>
      <c r="AL42" s="129"/>
      <c r="AM42" s="129"/>
      <c r="AN42" s="129"/>
      <c r="AO42" s="130"/>
      <c r="AP42" s="128"/>
      <c r="AQ42" s="129"/>
      <c r="AR42" s="129"/>
      <c r="AS42" s="129"/>
      <c r="AT42" s="129"/>
      <c r="AU42" s="129"/>
      <c r="AV42" s="130"/>
      <c r="AW42" s="128"/>
      <c r="AX42" s="129"/>
      <c r="AY42" s="129"/>
      <c r="AZ42" s="262"/>
      <c r="BA42" s="249"/>
      <c r="BB42" s="248"/>
      <c r="BC42" s="249"/>
      <c r="BD42" s="294"/>
      <c r="BE42" s="295"/>
      <c r="BF42" s="295"/>
      <c r="BG42" s="295"/>
      <c r="BH42" s="296"/>
    </row>
    <row r="43" spans="2:60" ht="20.25" customHeight="1" x14ac:dyDescent="0.4">
      <c r="B43" s="101">
        <f>B40+1</f>
        <v>8</v>
      </c>
      <c r="C43" s="285"/>
      <c r="D43" s="286"/>
      <c r="E43" s="287"/>
      <c r="F43" s="102">
        <f>C42</f>
        <v>0</v>
      </c>
      <c r="G43" s="103"/>
      <c r="H43" s="251"/>
      <c r="I43" s="266"/>
      <c r="J43" s="267"/>
      <c r="K43" s="267"/>
      <c r="L43" s="268"/>
      <c r="M43" s="256"/>
      <c r="N43" s="257"/>
      <c r="O43" s="258"/>
      <c r="P43" s="104" t="s">
        <v>73</v>
      </c>
      <c r="Q43" s="105"/>
      <c r="R43" s="105"/>
      <c r="S43" s="106"/>
      <c r="T43" s="107"/>
      <c r="U43" s="108" t="str">
        <f>IF(U42="","",VLOOKUP(U42,'シフト記号表（勤務時間帯）'!$D$6:$X$47,21,FALSE))</f>
        <v/>
      </c>
      <c r="V43" s="109" t="str">
        <f>IF(V42="","",VLOOKUP(V42,'シフト記号表（勤務時間帯）'!$D$6:$X$47,21,FALSE))</f>
        <v/>
      </c>
      <c r="W43" s="109" t="str">
        <f>IF(W42="","",VLOOKUP(W42,'シフト記号表（勤務時間帯）'!$D$6:$X$47,21,FALSE))</f>
        <v/>
      </c>
      <c r="X43" s="109" t="str">
        <f>IF(X42="","",VLOOKUP(X42,'シフト記号表（勤務時間帯）'!$D$6:$X$47,21,FALSE))</f>
        <v/>
      </c>
      <c r="Y43" s="109" t="str">
        <f>IF(Y42="","",VLOOKUP(Y42,'シフト記号表（勤務時間帯）'!$D$6:$X$47,21,FALSE))</f>
        <v/>
      </c>
      <c r="Z43" s="109" t="str">
        <f>IF(Z42="","",VLOOKUP(Z42,'シフト記号表（勤務時間帯）'!$D$6:$X$47,21,FALSE))</f>
        <v/>
      </c>
      <c r="AA43" s="110" t="str">
        <f>IF(AA42="","",VLOOKUP(AA42,'シフト記号表（勤務時間帯）'!$D$6:$X$47,21,FALSE))</f>
        <v/>
      </c>
      <c r="AB43" s="108" t="str">
        <f>IF(AB42="","",VLOOKUP(AB42,'シフト記号表（勤務時間帯）'!$D$6:$X$47,21,FALSE))</f>
        <v/>
      </c>
      <c r="AC43" s="109" t="str">
        <f>IF(AC42="","",VLOOKUP(AC42,'シフト記号表（勤務時間帯）'!$D$6:$X$47,21,FALSE))</f>
        <v/>
      </c>
      <c r="AD43" s="109" t="str">
        <f>IF(AD42="","",VLOOKUP(AD42,'シフト記号表（勤務時間帯）'!$D$6:$X$47,21,FALSE))</f>
        <v/>
      </c>
      <c r="AE43" s="109" t="str">
        <f>IF(AE42="","",VLOOKUP(AE42,'シフト記号表（勤務時間帯）'!$D$6:$X$47,21,FALSE))</f>
        <v/>
      </c>
      <c r="AF43" s="109" t="str">
        <f>IF(AF42="","",VLOOKUP(AF42,'シフト記号表（勤務時間帯）'!$D$6:$X$47,21,FALSE))</f>
        <v/>
      </c>
      <c r="AG43" s="109" t="str">
        <f>IF(AG42="","",VLOOKUP(AG42,'シフト記号表（勤務時間帯）'!$D$6:$X$47,21,FALSE))</f>
        <v/>
      </c>
      <c r="AH43" s="110" t="str">
        <f>IF(AH42="","",VLOOKUP(AH42,'シフト記号表（勤務時間帯）'!$D$6:$X$47,21,FALSE))</f>
        <v/>
      </c>
      <c r="AI43" s="108" t="str">
        <f>IF(AI42="","",VLOOKUP(AI42,'シフト記号表（勤務時間帯）'!$D$6:$X$47,21,FALSE))</f>
        <v/>
      </c>
      <c r="AJ43" s="109" t="str">
        <f>IF(AJ42="","",VLOOKUP(AJ42,'シフト記号表（勤務時間帯）'!$D$6:$X$47,21,FALSE))</f>
        <v/>
      </c>
      <c r="AK43" s="109" t="str">
        <f>IF(AK42="","",VLOOKUP(AK42,'シフト記号表（勤務時間帯）'!$D$6:$X$47,21,FALSE))</f>
        <v/>
      </c>
      <c r="AL43" s="109" t="str">
        <f>IF(AL42="","",VLOOKUP(AL42,'シフト記号表（勤務時間帯）'!$D$6:$X$47,21,FALSE))</f>
        <v/>
      </c>
      <c r="AM43" s="109" t="str">
        <f>IF(AM42="","",VLOOKUP(AM42,'シフト記号表（勤務時間帯）'!$D$6:$X$47,21,FALSE))</f>
        <v/>
      </c>
      <c r="AN43" s="109" t="str">
        <f>IF(AN42="","",VLOOKUP(AN42,'シフト記号表（勤務時間帯）'!$D$6:$X$47,21,FALSE))</f>
        <v/>
      </c>
      <c r="AO43" s="110" t="str">
        <f>IF(AO42="","",VLOOKUP(AO42,'シフト記号表（勤務時間帯）'!$D$6:$X$47,21,FALSE))</f>
        <v/>
      </c>
      <c r="AP43" s="108" t="str">
        <f>IF(AP42="","",VLOOKUP(AP42,'シフト記号表（勤務時間帯）'!$D$6:$X$47,21,FALSE))</f>
        <v/>
      </c>
      <c r="AQ43" s="109" t="str">
        <f>IF(AQ42="","",VLOOKUP(AQ42,'シフト記号表（勤務時間帯）'!$D$6:$X$47,21,FALSE))</f>
        <v/>
      </c>
      <c r="AR43" s="109" t="str">
        <f>IF(AR42="","",VLOOKUP(AR42,'シフト記号表（勤務時間帯）'!$D$6:$X$47,21,FALSE))</f>
        <v/>
      </c>
      <c r="AS43" s="109" t="str">
        <f>IF(AS42="","",VLOOKUP(AS42,'シフト記号表（勤務時間帯）'!$D$6:$X$47,21,FALSE))</f>
        <v/>
      </c>
      <c r="AT43" s="109" t="str">
        <f>IF(AT42="","",VLOOKUP(AT42,'シフト記号表（勤務時間帯）'!$D$6:$X$47,21,FALSE))</f>
        <v/>
      </c>
      <c r="AU43" s="109" t="str">
        <f>IF(AU42="","",VLOOKUP(AU42,'シフト記号表（勤務時間帯）'!$D$6:$X$47,21,FALSE))</f>
        <v/>
      </c>
      <c r="AV43" s="110" t="str">
        <f>IF(AV42="","",VLOOKUP(AV42,'シフト記号表（勤務時間帯）'!$D$6:$X$47,21,FALSE))</f>
        <v/>
      </c>
      <c r="AW43" s="108" t="str">
        <f>IF(AW42="","",VLOOKUP(AW42,'シフト記号表（勤務時間帯）'!$D$6:$X$47,21,FALSE))</f>
        <v/>
      </c>
      <c r="AX43" s="109" t="str">
        <f>IF(AX42="","",VLOOKUP(AX42,'シフト記号表（勤務時間帯）'!$D$6:$X$47,21,FALSE))</f>
        <v/>
      </c>
      <c r="AY43" s="109" t="str">
        <f>IF(AY42="","",VLOOKUP(AY42,'シフト記号表（勤務時間帯）'!$D$6:$X$47,21,FALSE))</f>
        <v/>
      </c>
      <c r="AZ43" s="303">
        <f>IF($BC$3="４週",SUM(U43:AV43),IF($BC$3="暦月",SUM(U43:AY43),""))</f>
        <v>0</v>
      </c>
      <c r="BA43" s="304"/>
      <c r="BB43" s="305">
        <f>IF($BC$3="４週",AZ43/4,IF($BC$3="暦月",(AZ43/($BC$8/7)),""))</f>
        <v>0</v>
      </c>
      <c r="BC43" s="304"/>
      <c r="BD43" s="297"/>
      <c r="BE43" s="298"/>
      <c r="BF43" s="298"/>
      <c r="BG43" s="298"/>
      <c r="BH43" s="299"/>
    </row>
    <row r="44" spans="2:60" ht="20.25" customHeight="1" x14ac:dyDescent="0.4">
      <c r="B44" s="111"/>
      <c r="C44" s="288"/>
      <c r="D44" s="289"/>
      <c r="E44" s="290"/>
      <c r="F44" s="112"/>
      <c r="G44" s="113">
        <f>C42</f>
        <v>0</v>
      </c>
      <c r="H44" s="252"/>
      <c r="I44" s="269"/>
      <c r="J44" s="270"/>
      <c r="K44" s="270"/>
      <c r="L44" s="271"/>
      <c r="M44" s="259"/>
      <c r="N44" s="260"/>
      <c r="O44" s="261"/>
      <c r="P44" s="114" t="s">
        <v>74</v>
      </c>
      <c r="Q44" s="134"/>
      <c r="R44" s="134"/>
      <c r="S44" s="116"/>
      <c r="T44" s="117"/>
      <c r="U44" s="118" t="str">
        <f>IF(U42="","",VLOOKUP(U42,'シフト記号表（勤務時間帯）'!$D$6:$Z$47,23,FALSE))</f>
        <v/>
      </c>
      <c r="V44" s="119" t="str">
        <f>IF(V42="","",VLOOKUP(V42,'シフト記号表（勤務時間帯）'!$D$6:$Z$47,23,FALSE))</f>
        <v/>
      </c>
      <c r="W44" s="119" t="str">
        <f>IF(W42="","",VLOOKUP(W42,'シフト記号表（勤務時間帯）'!$D$6:$Z$47,23,FALSE))</f>
        <v/>
      </c>
      <c r="X44" s="119" t="str">
        <f>IF(X42="","",VLOOKUP(X42,'シフト記号表（勤務時間帯）'!$D$6:$Z$47,23,FALSE))</f>
        <v/>
      </c>
      <c r="Y44" s="119" t="str">
        <f>IF(Y42="","",VLOOKUP(Y42,'シフト記号表（勤務時間帯）'!$D$6:$Z$47,23,FALSE))</f>
        <v/>
      </c>
      <c r="Z44" s="119" t="str">
        <f>IF(Z42="","",VLOOKUP(Z42,'シフト記号表（勤務時間帯）'!$D$6:$Z$47,23,FALSE))</f>
        <v/>
      </c>
      <c r="AA44" s="120" t="str">
        <f>IF(AA42="","",VLOOKUP(AA42,'シフト記号表（勤務時間帯）'!$D$6:$Z$47,23,FALSE))</f>
        <v/>
      </c>
      <c r="AB44" s="118" t="str">
        <f>IF(AB42="","",VLOOKUP(AB42,'シフト記号表（勤務時間帯）'!$D$6:$Z$47,23,FALSE))</f>
        <v/>
      </c>
      <c r="AC44" s="119" t="str">
        <f>IF(AC42="","",VLOOKUP(AC42,'シフト記号表（勤務時間帯）'!$D$6:$Z$47,23,FALSE))</f>
        <v/>
      </c>
      <c r="AD44" s="119" t="str">
        <f>IF(AD42="","",VLOOKUP(AD42,'シフト記号表（勤務時間帯）'!$D$6:$Z$47,23,FALSE))</f>
        <v/>
      </c>
      <c r="AE44" s="119" t="str">
        <f>IF(AE42="","",VLOOKUP(AE42,'シフト記号表（勤務時間帯）'!$D$6:$Z$47,23,FALSE))</f>
        <v/>
      </c>
      <c r="AF44" s="119" t="str">
        <f>IF(AF42="","",VLOOKUP(AF42,'シフト記号表（勤務時間帯）'!$D$6:$Z$47,23,FALSE))</f>
        <v/>
      </c>
      <c r="AG44" s="119" t="str">
        <f>IF(AG42="","",VLOOKUP(AG42,'シフト記号表（勤務時間帯）'!$D$6:$Z$47,23,FALSE))</f>
        <v/>
      </c>
      <c r="AH44" s="120" t="str">
        <f>IF(AH42="","",VLOOKUP(AH42,'シフト記号表（勤務時間帯）'!$D$6:$Z$47,23,FALSE))</f>
        <v/>
      </c>
      <c r="AI44" s="118" t="str">
        <f>IF(AI42="","",VLOOKUP(AI42,'シフト記号表（勤務時間帯）'!$D$6:$Z$47,23,FALSE))</f>
        <v/>
      </c>
      <c r="AJ44" s="119" t="str">
        <f>IF(AJ42="","",VLOOKUP(AJ42,'シフト記号表（勤務時間帯）'!$D$6:$Z$47,23,FALSE))</f>
        <v/>
      </c>
      <c r="AK44" s="119" t="str">
        <f>IF(AK42="","",VLOOKUP(AK42,'シフト記号表（勤務時間帯）'!$D$6:$Z$47,23,FALSE))</f>
        <v/>
      </c>
      <c r="AL44" s="119" t="str">
        <f>IF(AL42="","",VLOOKUP(AL42,'シフト記号表（勤務時間帯）'!$D$6:$Z$47,23,FALSE))</f>
        <v/>
      </c>
      <c r="AM44" s="119" t="str">
        <f>IF(AM42="","",VLOOKUP(AM42,'シフト記号表（勤務時間帯）'!$D$6:$Z$47,23,FALSE))</f>
        <v/>
      </c>
      <c r="AN44" s="119" t="str">
        <f>IF(AN42="","",VLOOKUP(AN42,'シフト記号表（勤務時間帯）'!$D$6:$Z$47,23,FALSE))</f>
        <v/>
      </c>
      <c r="AO44" s="120" t="str">
        <f>IF(AO42="","",VLOOKUP(AO42,'シフト記号表（勤務時間帯）'!$D$6:$Z$47,23,FALSE))</f>
        <v/>
      </c>
      <c r="AP44" s="118" t="str">
        <f>IF(AP42="","",VLOOKUP(AP42,'シフト記号表（勤務時間帯）'!$D$6:$Z$47,23,FALSE))</f>
        <v/>
      </c>
      <c r="AQ44" s="119" t="str">
        <f>IF(AQ42="","",VLOOKUP(AQ42,'シフト記号表（勤務時間帯）'!$D$6:$Z$47,23,FALSE))</f>
        <v/>
      </c>
      <c r="AR44" s="119" t="str">
        <f>IF(AR42="","",VLOOKUP(AR42,'シフト記号表（勤務時間帯）'!$D$6:$Z$47,23,FALSE))</f>
        <v/>
      </c>
      <c r="AS44" s="119" t="str">
        <f>IF(AS42="","",VLOOKUP(AS42,'シフト記号表（勤務時間帯）'!$D$6:$Z$47,23,FALSE))</f>
        <v/>
      </c>
      <c r="AT44" s="119" t="str">
        <f>IF(AT42="","",VLOOKUP(AT42,'シフト記号表（勤務時間帯）'!$D$6:$Z$47,23,FALSE))</f>
        <v/>
      </c>
      <c r="AU44" s="119" t="str">
        <f>IF(AU42="","",VLOOKUP(AU42,'シフト記号表（勤務時間帯）'!$D$6:$Z$47,23,FALSE))</f>
        <v/>
      </c>
      <c r="AV44" s="120" t="str">
        <f>IF(AV42="","",VLOOKUP(AV42,'シフト記号表（勤務時間帯）'!$D$6:$Z$47,23,FALSE))</f>
        <v/>
      </c>
      <c r="AW44" s="118" t="str">
        <f>IF(AW42="","",VLOOKUP(AW42,'シフト記号表（勤務時間帯）'!$D$6:$Z$47,23,FALSE))</f>
        <v/>
      </c>
      <c r="AX44" s="119" t="str">
        <f>IF(AX42="","",VLOOKUP(AX42,'シフト記号表（勤務時間帯）'!$D$6:$Z$47,23,FALSE))</f>
        <v/>
      </c>
      <c r="AY44" s="119" t="str">
        <f>IF(AY42="","",VLOOKUP(AY42,'シフト記号表（勤務時間帯）'!$D$6:$Z$47,23,FALSE))</f>
        <v/>
      </c>
      <c r="AZ44" s="306">
        <f>IF($BC$3="４週",SUM(U44:AV44),IF($BC$3="暦月",SUM(U44:AY44),""))</f>
        <v>0</v>
      </c>
      <c r="BA44" s="307"/>
      <c r="BB44" s="308">
        <f>IF($BC$3="４週",AZ44/4,IF($BC$3="暦月",(AZ44/($BC$8/7)),""))</f>
        <v>0</v>
      </c>
      <c r="BC44" s="307"/>
      <c r="BD44" s="300"/>
      <c r="BE44" s="301"/>
      <c r="BF44" s="301"/>
      <c r="BG44" s="301"/>
      <c r="BH44" s="302"/>
    </row>
    <row r="45" spans="2:60" ht="20.25" customHeight="1" x14ac:dyDescent="0.4">
      <c r="B45" s="121"/>
      <c r="C45" s="282"/>
      <c r="D45" s="283"/>
      <c r="E45" s="284"/>
      <c r="F45" s="102"/>
      <c r="G45" s="103"/>
      <c r="H45" s="250"/>
      <c r="I45" s="263"/>
      <c r="J45" s="264"/>
      <c r="K45" s="264"/>
      <c r="L45" s="265"/>
      <c r="M45" s="253"/>
      <c r="N45" s="254"/>
      <c r="O45" s="255"/>
      <c r="P45" s="124" t="s">
        <v>18</v>
      </c>
      <c r="Q45" s="125"/>
      <c r="R45" s="125"/>
      <c r="S45" s="126"/>
      <c r="T45" s="127"/>
      <c r="U45" s="128"/>
      <c r="V45" s="129"/>
      <c r="W45" s="129"/>
      <c r="X45" s="129"/>
      <c r="Y45" s="129"/>
      <c r="Z45" s="129"/>
      <c r="AA45" s="130"/>
      <c r="AB45" s="128"/>
      <c r="AC45" s="129"/>
      <c r="AD45" s="129"/>
      <c r="AE45" s="129"/>
      <c r="AF45" s="129"/>
      <c r="AG45" s="129"/>
      <c r="AH45" s="130"/>
      <c r="AI45" s="128"/>
      <c r="AJ45" s="129"/>
      <c r="AK45" s="129"/>
      <c r="AL45" s="129"/>
      <c r="AM45" s="129"/>
      <c r="AN45" s="129"/>
      <c r="AO45" s="130"/>
      <c r="AP45" s="128"/>
      <c r="AQ45" s="129"/>
      <c r="AR45" s="129"/>
      <c r="AS45" s="129"/>
      <c r="AT45" s="129"/>
      <c r="AU45" s="129"/>
      <c r="AV45" s="130"/>
      <c r="AW45" s="128"/>
      <c r="AX45" s="129"/>
      <c r="AY45" s="129"/>
      <c r="AZ45" s="262"/>
      <c r="BA45" s="249"/>
      <c r="BB45" s="248"/>
      <c r="BC45" s="249"/>
      <c r="BD45" s="294"/>
      <c r="BE45" s="295"/>
      <c r="BF45" s="295"/>
      <c r="BG45" s="295"/>
      <c r="BH45" s="296"/>
    </row>
    <row r="46" spans="2:60" ht="20.25" customHeight="1" x14ac:dyDescent="0.4">
      <c r="B46" s="101">
        <f>B43+1</f>
        <v>9</v>
      </c>
      <c r="C46" s="285"/>
      <c r="D46" s="286"/>
      <c r="E46" s="287"/>
      <c r="F46" s="102">
        <f>C45</f>
        <v>0</v>
      </c>
      <c r="G46" s="103"/>
      <c r="H46" s="251"/>
      <c r="I46" s="266"/>
      <c r="J46" s="267"/>
      <c r="K46" s="267"/>
      <c r="L46" s="268"/>
      <c r="M46" s="256"/>
      <c r="N46" s="257"/>
      <c r="O46" s="258"/>
      <c r="P46" s="104" t="s">
        <v>73</v>
      </c>
      <c r="Q46" s="105"/>
      <c r="R46" s="105"/>
      <c r="S46" s="106"/>
      <c r="T46" s="107"/>
      <c r="U46" s="108" t="str">
        <f>IF(U45="","",VLOOKUP(U45,'シフト記号表（勤務時間帯）'!$D$6:$X$47,21,FALSE))</f>
        <v/>
      </c>
      <c r="V46" s="109" t="str">
        <f>IF(V45="","",VLOOKUP(V45,'シフト記号表（勤務時間帯）'!$D$6:$X$47,21,FALSE))</f>
        <v/>
      </c>
      <c r="W46" s="109" t="str">
        <f>IF(W45="","",VLOOKUP(W45,'シフト記号表（勤務時間帯）'!$D$6:$X$47,21,FALSE))</f>
        <v/>
      </c>
      <c r="X46" s="109" t="str">
        <f>IF(X45="","",VLOOKUP(X45,'シフト記号表（勤務時間帯）'!$D$6:$X$47,21,FALSE))</f>
        <v/>
      </c>
      <c r="Y46" s="109" t="str">
        <f>IF(Y45="","",VLOOKUP(Y45,'シフト記号表（勤務時間帯）'!$D$6:$X$47,21,FALSE))</f>
        <v/>
      </c>
      <c r="Z46" s="109" t="str">
        <f>IF(Z45="","",VLOOKUP(Z45,'シフト記号表（勤務時間帯）'!$D$6:$X$47,21,FALSE))</f>
        <v/>
      </c>
      <c r="AA46" s="110" t="str">
        <f>IF(AA45="","",VLOOKUP(AA45,'シフト記号表（勤務時間帯）'!$D$6:$X$47,21,FALSE))</f>
        <v/>
      </c>
      <c r="AB46" s="108" t="str">
        <f>IF(AB45="","",VLOOKUP(AB45,'シフト記号表（勤務時間帯）'!$D$6:$X$47,21,FALSE))</f>
        <v/>
      </c>
      <c r="AC46" s="109" t="str">
        <f>IF(AC45="","",VLOOKUP(AC45,'シフト記号表（勤務時間帯）'!$D$6:$X$47,21,FALSE))</f>
        <v/>
      </c>
      <c r="AD46" s="109" t="str">
        <f>IF(AD45="","",VLOOKUP(AD45,'シフト記号表（勤務時間帯）'!$D$6:$X$47,21,FALSE))</f>
        <v/>
      </c>
      <c r="AE46" s="109" t="str">
        <f>IF(AE45="","",VLOOKUP(AE45,'シフト記号表（勤務時間帯）'!$D$6:$X$47,21,FALSE))</f>
        <v/>
      </c>
      <c r="AF46" s="109" t="str">
        <f>IF(AF45="","",VLOOKUP(AF45,'シフト記号表（勤務時間帯）'!$D$6:$X$47,21,FALSE))</f>
        <v/>
      </c>
      <c r="AG46" s="109" t="str">
        <f>IF(AG45="","",VLOOKUP(AG45,'シフト記号表（勤務時間帯）'!$D$6:$X$47,21,FALSE))</f>
        <v/>
      </c>
      <c r="AH46" s="110" t="str">
        <f>IF(AH45="","",VLOOKUP(AH45,'シフト記号表（勤務時間帯）'!$D$6:$X$47,21,FALSE))</f>
        <v/>
      </c>
      <c r="AI46" s="108" t="str">
        <f>IF(AI45="","",VLOOKUP(AI45,'シフト記号表（勤務時間帯）'!$D$6:$X$47,21,FALSE))</f>
        <v/>
      </c>
      <c r="AJ46" s="109" t="str">
        <f>IF(AJ45="","",VLOOKUP(AJ45,'シフト記号表（勤務時間帯）'!$D$6:$X$47,21,FALSE))</f>
        <v/>
      </c>
      <c r="AK46" s="109" t="str">
        <f>IF(AK45="","",VLOOKUP(AK45,'シフト記号表（勤務時間帯）'!$D$6:$X$47,21,FALSE))</f>
        <v/>
      </c>
      <c r="AL46" s="109" t="str">
        <f>IF(AL45="","",VLOOKUP(AL45,'シフト記号表（勤務時間帯）'!$D$6:$X$47,21,FALSE))</f>
        <v/>
      </c>
      <c r="AM46" s="109" t="str">
        <f>IF(AM45="","",VLOOKUP(AM45,'シフト記号表（勤務時間帯）'!$D$6:$X$47,21,FALSE))</f>
        <v/>
      </c>
      <c r="AN46" s="109" t="str">
        <f>IF(AN45="","",VLOOKUP(AN45,'シフト記号表（勤務時間帯）'!$D$6:$X$47,21,FALSE))</f>
        <v/>
      </c>
      <c r="AO46" s="110" t="str">
        <f>IF(AO45="","",VLOOKUP(AO45,'シフト記号表（勤務時間帯）'!$D$6:$X$47,21,FALSE))</f>
        <v/>
      </c>
      <c r="AP46" s="108" t="str">
        <f>IF(AP45="","",VLOOKUP(AP45,'シフト記号表（勤務時間帯）'!$D$6:$X$47,21,FALSE))</f>
        <v/>
      </c>
      <c r="AQ46" s="109" t="str">
        <f>IF(AQ45="","",VLOOKUP(AQ45,'シフト記号表（勤務時間帯）'!$D$6:$X$47,21,FALSE))</f>
        <v/>
      </c>
      <c r="AR46" s="109" t="str">
        <f>IF(AR45="","",VLOOKUP(AR45,'シフト記号表（勤務時間帯）'!$D$6:$X$47,21,FALSE))</f>
        <v/>
      </c>
      <c r="AS46" s="109" t="str">
        <f>IF(AS45="","",VLOOKUP(AS45,'シフト記号表（勤務時間帯）'!$D$6:$X$47,21,FALSE))</f>
        <v/>
      </c>
      <c r="AT46" s="109" t="str">
        <f>IF(AT45="","",VLOOKUP(AT45,'シフト記号表（勤務時間帯）'!$D$6:$X$47,21,FALSE))</f>
        <v/>
      </c>
      <c r="AU46" s="109" t="str">
        <f>IF(AU45="","",VLOOKUP(AU45,'シフト記号表（勤務時間帯）'!$D$6:$X$47,21,FALSE))</f>
        <v/>
      </c>
      <c r="AV46" s="110" t="str">
        <f>IF(AV45="","",VLOOKUP(AV45,'シフト記号表（勤務時間帯）'!$D$6:$X$47,21,FALSE))</f>
        <v/>
      </c>
      <c r="AW46" s="108" t="str">
        <f>IF(AW45="","",VLOOKUP(AW45,'シフト記号表（勤務時間帯）'!$D$6:$X$47,21,FALSE))</f>
        <v/>
      </c>
      <c r="AX46" s="109" t="str">
        <f>IF(AX45="","",VLOOKUP(AX45,'シフト記号表（勤務時間帯）'!$D$6:$X$47,21,FALSE))</f>
        <v/>
      </c>
      <c r="AY46" s="109" t="str">
        <f>IF(AY45="","",VLOOKUP(AY45,'シフト記号表（勤務時間帯）'!$D$6:$X$47,21,FALSE))</f>
        <v/>
      </c>
      <c r="AZ46" s="303">
        <f>IF($BC$3="４週",SUM(U46:AV46),IF($BC$3="暦月",SUM(U46:AY46),""))</f>
        <v>0</v>
      </c>
      <c r="BA46" s="304"/>
      <c r="BB46" s="305">
        <f>IF($BC$3="４週",AZ46/4,IF($BC$3="暦月",(AZ46/($BC$8/7)),""))</f>
        <v>0</v>
      </c>
      <c r="BC46" s="304"/>
      <c r="BD46" s="297"/>
      <c r="BE46" s="298"/>
      <c r="BF46" s="298"/>
      <c r="BG46" s="298"/>
      <c r="BH46" s="299"/>
    </row>
    <row r="47" spans="2:60" ht="20.25" customHeight="1" x14ac:dyDescent="0.4">
      <c r="B47" s="111"/>
      <c r="C47" s="288"/>
      <c r="D47" s="289"/>
      <c r="E47" s="290"/>
      <c r="F47" s="112"/>
      <c r="G47" s="113">
        <f>C45</f>
        <v>0</v>
      </c>
      <c r="H47" s="252"/>
      <c r="I47" s="269"/>
      <c r="J47" s="270"/>
      <c r="K47" s="270"/>
      <c r="L47" s="271"/>
      <c r="M47" s="259"/>
      <c r="N47" s="260"/>
      <c r="O47" s="261"/>
      <c r="P47" s="114" t="s">
        <v>74</v>
      </c>
      <c r="Q47" s="115"/>
      <c r="R47" s="115"/>
      <c r="S47" s="135"/>
      <c r="T47" s="136"/>
      <c r="U47" s="118" t="str">
        <f>IF(U45="","",VLOOKUP(U45,'シフト記号表（勤務時間帯）'!$D$6:$Z$47,23,FALSE))</f>
        <v/>
      </c>
      <c r="V47" s="119" t="str">
        <f>IF(V45="","",VLOOKUP(V45,'シフト記号表（勤務時間帯）'!$D$6:$Z$47,23,FALSE))</f>
        <v/>
      </c>
      <c r="W47" s="119" t="str">
        <f>IF(W45="","",VLOOKUP(W45,'シフト記号表（勤務時間帯）'!$D$6:$Z$47,23,FALSE))</f>
        <v/>
      </c>
      <c r="X47" s="119" t="str">
        <f>IF(X45="","",VLOOKUP(X45,'シフト記号表（勤務時間帯）'!$D$6:$Z$47,23,FALSE))</f>
        <v/>
      </c>
      <c r="Y47" s="119" t="str">
        <f>IF(Y45="","",VLOOKUP(Y45,'シフト記号表（勤務時間帯）'!$D$6:$Z$47,23,FALSE))</f>
        <v/>
      </c>
      <c r="Z47" s="119" t="str">
        <f>IF(Z45="","",VLOOKUP(Z45,'シフト記号表（勤務時間帯）'!$D$6:$Z$47,23,FALSE))</f>
        <v/>
      </c>
      <c r="AA47" s="120" t="str">
        <f>IF(AA45="","",VLOOKUP(AA45,'シフト記号表（勤務時間帯）'!$D$6:$Z$47,23,FALSE))</f>
        <v/>
      </c>
      <c r="AB47" s="118" t="str">
        <f>IF(AB45="","",VLOOKUP(AB45,'シフト記号表（勤務時間帯）'!$D$6:$Z$47,23,FALSE))</f>
        <v/>
      </c>
      <c r="AC47" s="119" t="str">
        <f>IF(AC45="","",VLOOKUP(AC45,'シフト記号表（勤務時間帯）'!$D$6:$Z$47,23,FALSE))</f>
        <v/>
      </c>
      <c r="AD47" s="119" t="str">
        <f>IF(AD45="","",VLOOKUP(AD45,'シフト記号表（勤務時間帯）'!$D$6:$Z$47,23,FALSE))</f>
        <v/>
      </c>
      <c r="AE47" s="119" t="str">
        <f>IF(AE45="","",VLOOKUP(AE45,'シフト記号表（勤務時間帯）'!$D$6:$Z$47,23,FALSE))</f>
        <v/>
      </c>
      <c r="AF47" s="119" t="str">
        <f>IF(AF45="","",VLOOKUP(AF45,'シフト記号表（勤務時間帯）'!$D$6:$Z$47,23,FALSE))</f>
        <v/>
      </c>
      <c r="AG47" s="119" t="str">
        <f>IF(AG45="","",VLOOKUP(AG45,'シフト記号表（勤務時間帯）'!$D$6:$Z$47,23,FALSE))</f>
        <v/>
      </c>
      <c r="AH47" s="120" t="str">
        <f>IF(AH45="","",VLOOKUP(AH45,'シフト記号表（勤務時間帯）'!$D$6:$Z$47,23,FALSE))</f>
        <v/>
      </c>
      <c r="AI47" s="118" t="str">
        <f>IF(AI45="","",VLOOKUP(AI45,'シフト記号表（勤務時間帯）'!$D$6:$Z$47,23,FALSE))</f>
        <v/>
      </c>
      <c r="AJ47" s="119" t="str">
        <f>IF(AJ45="","",VLOOKUP(AJ45,'シフト記号表（勤務時間帯）'!$D$6:$Z$47,23,FALSE))</f>
        <v/>
      </c>
      <c r="AK47" s="119" t="str">
        <f>IF(AK45="","",VLOOKUP(AK45,'シフト記号表（勤務時間帯）'!$D$6:$Z$47,23,FALSE))</f>
        <v/>
      </c>
      <c r="AL47" s="119" t="str">
        <f>IF(AL45="","",VLOOKUP(AL45,'シフト記号表（勤務時間帯）'!$D$6:$Z$47,23,FALSE))</f>
        <v/>
      </c>
      <c r="AM47" s="119" t="str">
        <f>IF(AM45="","",VLOOKUP(AM45,'シフト記号表（勤務時間帯）'!$D$6:$Z$47,23,FALSE))</f>
        <v/>
      </c>
      <c r="AN47" s="119" t="str">
        <f>IF(AN45="","",VLOOKUP(AN45,'シフト記号表（勤務時間帯）'!$D$6:$Z$47,23,FALSE))</f>
        <v/>
      </c>
      <c r="AO47" s="120" t="str">
        <f>IF(AO45="","",VLOOKUP(AO45,'シフト記号表（勤務時間帯）'!$D$6:$Z$47,23,FALSE))</f>
        <v/>
      </c>
      <c r="AP47" s="118" t="str">
        <f>IF(AP45="","",VLOOKUP(AP45,'シフト記号表（勤務時間帯）'!$D$6:$Z$47,23,FALSE))</f>
        <v/>
      </c>
      <c r="AQ47" s="119" t="str">
        <f>IF(AQ45="","",VLOOKUP(AQ45,'シフト記号表（勤務時間帯）'!$D$6:$Z$47,23,FALSE))</f>
        <v/>
      </c>
      <c r="AR47" s="119" t="str">
        <f>IF(AR45="","",VLOOKUP(AR45,'シフト記号表（勤務時間帯）'!$D$6:$Z$47,23,FALSE))</f>
        <v/>
      </c>
      <c r="AS47" s="119" t="str">
        <f>IF(AS45="","",VLOOKUP(AS45,'シフト記号表（勤務時間帯）'!$D$6:$Z$47,23,FALSE))</f>
        <v/>
      </c>
      <c r="AT47" s="119" t="str">
        <f>IF(AT45="","",VLOOKUP(AT45,'シフト記号表（勤務時間帯）'!$D$6:$Z$47,23,FALSE))</f>
        <v/>
      </c>
      <c r="AU47" s="119" t="str">
        <f>IF(AU45="","",VLOOKUP(AU45,'シフト記号表（勤務時間帯）'!$D$6:$Z$47,23,FALSE))</f>
        <v/>
      </c>
      <c r="AV47" s="120" t="str">
        <f>IF(AV45="","",VLOOKUP(AV45,'シフト記号表（勤務時間帯）'!$D$6:$Z$47,23,FALSE))</f>
        <v/>
      </c>
      <c r="AW47" s="118" t="str">
        <f>IF(AW45="","",VLOOKUP(AW45,'シフト記号表（勤務時間帯）'!$D$6:$Z$47,23,FALSE))</f>
        <v/>
      </c>
      <c r="AX47" s="119" t="str">
        <f>IF(AX45="","",VLOOKUP(AX45,'シフト記号表（勤務時間帯）'!$D$6:$Z$47,23,FALSE))</f>
        <v/>
      </c>
      <c r="AY47" s="119" t="str">
        <f>IF(AY45="","",VLOOKUP(AY45,'シフト記号表（勤務時間帯）'!$D$6:$Z$47,23,FALSE))</f>
        <v/>
      </c>
      <c r="AZ47" s="306">
        <f>IF($BC$3="４週",SUM(U47:AV47),IF($BC$3="暦月",SUM(U47:AY47),""))</f>
        <v>0</v>
      </c>
      <c r="BA47" s="307"/>
      <c r="BB47" s="308">
        <f>IF($BC$3="４週",AZ47/4,IF($BC$3="暦月",(AZ47/($BC$8/7)),""))</f>
        <v>0</v>
      </c>
      <c r="BC47" s="307"/>
      <c r="BD47" s="300"/>
      <c r="BE47" s="301"/>
      <c r="BF47" s="301"/>
      <c r="BG47" s="301"/>
      <c r="BH47" s="302"/>
    </row>
    <row r="48" spans="2:60" ht="20.25" customHeight="1" x14ac:dyDescent="0.4">
      <c r="B48" s="121"/>
      <c r="C48" s="282"/>
      <c r="D48" s="283"/>
      <c r="E48" s="284"/>
      <c r="F48" s="102"/>
      <c r="G48" s="103"/>
      <c r="H48" s="250"/>
      <c r="I48" s="263"/>
      <c r="J48" s="264"/>
      <c r="K48" s="264"/>
      <c r="L48" s="265"/>
      <c r="M48" s="253"/>
      <c r="N48" s="254"/>
      <c r="O48" s="255"/>
      <c r="P48" s="124" t="s">
        <v>18</v>
      </c>
      <c r="Q48" s="131"/>
      <c r="R48" s="131"/>
      <c r="S48" s="132"/>
      <c r="T48" s="137"/>
      <c r="U48" s="128"/>
      <c r="V48" s="129"/>
      <c r="W48" s="129"/>
      <c r="X48" s="129"/>
      <c r="Y48" s="129"/>
      <c r="Z48" s="129"/>
      <c r="AA48" s="130"/>
      <c r="AB48" s="128"/>
      <c r="AC48" s="129"/>
      <c r="AD48" s="129"/>
      <c r="AE48" s="129"/>
      <c r="AF48" s="129"/>
      <c r="AG48" s="129"/>
      <c r="AH48" s="130"/>
      <c r="AI48" s="128"/>
      <c r="AJ48" s="129"/>
      <c r="AK48" s="129"/>
      <c r="AL48" s="129"/>
      <c r="AM48" s="129"/>
      <c r="AN48" s="129"/>
      <c r="AO48" s="130"/>
      <c r="AP48" s="128"/>
      <c r="AQ48" s="129"/>
      <c r="AR48" s="129"/>
      <c r="AS48" s="129"/>
      <c r="AT48" s="129"/>
      <c r="AU48" s="129"/>
      <c r="AV48" s="130"/>
      <c r="AW48" s="128"/>
      <c r="AX48" s="129"/>
      <c r="AY48" s="129"/>
      <c r="AZ48" s="262"/>
      <c r="BA48" s="249"/>
      <c r="BB48" s="248"/>
      <c r="BC48" s="249"/>
      <c r="BD48" s="294"/>
      <c r="BE48" s="295"/>
      <c r="BF48" s="295"/>
      <c r="BG48" s="295"/>
      <c r="BH48" s="296"/>
    </row>
    <row r="49" spans="2:60" ht="20.25" customHeight="1" x14ac:dyDescent="0.4">
      <c r="B49" s="101">
        <f>B46+1</f>
        <v>10</v>
      </c>
      <c r="C49" s="285"/>
      <c r="D49" s="286"/>
      <c r="E49" s="287"/>
      <c r="F49" s="102">
        <f>C48</f>
        <v>0</v>
      </c>
      <c r="G49" s="103"/>
      <c r="H49" s="251"/>
      <c r="I49" s="266"/>
      <c r="J49" s="267"/>
      <c r="K49" s="267"/>
      <c r="L49" s="268"/>
      <c r="M49" s="256"/>
      <c r="N49" s="257"/>
      <c r="O49" s="258"/>
      <c r="P49" s="104" t="s">
        <v>73</v>
      </c>
      <c r="Q49" s="105"/>
      <c r="R49" s="105"/>
      <c r="S49" s="106"/>
      <c r="T49" s="107"/>
      <c r="U49" s="108" t="str">
        <f>IF(U48="","",VLOOKUP(U48,'シフト記号表（勤務時間帯）'!$D$6:$X$47,21,FALSE))</f>
        <v/>
      </c>
      <c r="V49" s="109" t="str">
        <f>IF(V48="","",VLOOKUP(V48,'シフト記号表（勤務時間帯）'!$D$6:$X$47,21,FALSE))</f>
        <v/>
      </c>
      <c r="W49" s="109" t="str">
        <f>IF(W48="","",VLOOKUP(W48,'シフト記号表（勤務時間帯）'!$D$6:$X$47,21,FALSE))</f>
        <v/>
      </c>
      <c r="X49" s="109" t="str">
        <f>IF(X48="","",VLOOKUP(X48,'シフト記号表（勤務時間帯）'!$D$6:$X$47,21,FALSE))</f>
        <v/>
      </c>
      <c r="Y49" s="109" t="str">
        <f>IF(Y48="","",VLOOKUP(Y48,'シフト記号表（勤務時間帯）'!$D$6:$X$47,21,FALSE))</f>
        <v/>
      </c>
      <c r="Z49" s="109" t="str">
        <f>IF(Z48="","",VLOOKUP(Z48,'シフト記号表（勤務時間帯）'!$D$6:$X$47,21,FALSE))</f>
        <v/>
      </c>
      <c r="AA49" s="110" t="str">
        <f>IF(AA48="","",VLOOKUP(AA48,'シフト記号表（勤務時間帯）'!$D$6:$X$47,21,FALSE))</f>
        <v/>
      </c>
      <c r="AB49" s="108" t="str">
        <f>IF(AB48="","",VLOOKUP(AB48,'シフト記号表（勤務時間帯）'!$D$6:$X$47,21,FALSE))</f>
        <v/>
      </c>
      <c r="AC49" s="109" t="str">
        <f>IF(AC48="","",VLOOKUP(AC48,'シフト記号表（勤務時間帯）'!$D$6:$X$47,21,FALSE))</f>
        <v/>
      </c>
      <c r="AD49" s="109" t="str">
        <f>IF(AD48="","",VLOOKUP(AD48,'シフト記号表（勤務時間帯）'!$D$6:$X$47,21,FALSE))</f>
        <v/>
      </c>
      <c r="AE49" s="109" t="str">
        <f>IF(AE48="","",VLOOKUP(AE48,'シフト記号表（勤務時間帯）'!$D$6:$X$47,21,FALSE))</f>
        <v/>
      </c>
      <c r="AF49" s="109" t="str">
        <f>IF(AF48="","",VLOOKUP(AF48,'シフト記号表（勤務時間帯）'!$D$6:$X$47,21,FALSE))</f>
        <v/>
      </c>
      <c r="AG49" s="109" t="str">
        <f>IF(AG48="","",VLOOKUP(AG48,'シフト記号表（勤務時間帯）'!$D$6:$X$47,21,FALSE))</f>
        <v/>
      </c>
      <c r="AH49" s="110" t="str">
        <f>IF(AH48="","",VLOOKUP(AH48,'シフト記号表（勤務時間帯）'!$D$6:$X$47,21,FALSE))</f>
        <v/>
      </c>
      <c r="AI49" s="108" t="str">
        <f>IF(AI48="","",VLOOKUP(AI48,'シフト記号表（勤務時間帯）'!$D$6:$X$47,21,FALSE))</f>
        <v/>
      </c>
      <c r="AJ49" s="109" t="str">
        <f>IF(AJ48="","",VLOOKUP(AJ48,'シフト記号表（勤務時間帯）'!$D$6:$X$47,21,FALSE))</f>
        <v/>
      </c>
      <c r="AK49" s="109" t="str">
        <f>IF(AK48="","",VLOOKUP(AK48,'シフト記号表（勤務時間帯）'!$D$6:$X$47,21,FALSE))</f>
        <v/>
      </c>
      <c r="AL49" s="109" t="str">
        <f>IF(AL48="","",VLOOKUP(AL48,'シフト記号表（勤務時間帯）'!$D$6:$X$47,21,FALSE))</f>
        <v/>
      </c>
      <c r="AM49" s="109" t="str">
        <f>IF(AM48="","",VLOOKUP(AM48,'シフト記号表（勤務時間帯）'!$D$6:$X$47,21,FALSE))</f>
        <v/>
      </c>
      <c r="AN49" s="109" t="str">
        <f>IF(AN48="","",VLOOKUP(AN48,'シフト記号表（勤務時間帯）'!$D$6:$X$47,21,FALSE))</f>
        <v/>
      </c>
      <c r="AO49" s="110" t="str">
        <f>IF(AO48="","",VLOOKUP(AO48,'シフト記号表（勤務時間帯）'!$D$6:$X$47,21,FALSE))</f>
        <v/>
      </c>
      <c r="AP49" s="108" t="str">
        <f>IF(AP48="","",VLOOKUP(AP48,'シフト記号表（勤務時間帯）'!$D$6:$X$47,21,FALSE))</f>
        <v/>
      </c>
      <c r="AQ49" s="109" t="str">
        <f>IF(AQ48="","",VLOOKUP(AQ48,'シフト記号表（勤務時間帯）'!$D$6:$X$47,21,FALSE))</f>
        <v/>
      </c>
      <c r="AR49" s="109" t="str">
        <f>IF(AR48="","",VLOOKUP(AR48,'シフト記号表（勤務時間帯）'!$D$6:$X$47,21,FALSE))</f>
        <v/>
      </c>
      <c r="AS49" s="109" t="str">
        <f>IF(AS48="","",VLOOKUP(AS48,'シフト記号表（勤務時間帯）'!$D$6:$X$47,21,FALSE))</f>
        <v/>
      </c>
      <c r="AT49" s="109" t="str">
        <f>IF(AT48="","",VLOOKUP(AT48,'シフト記号表（勤務時間帯）'!$D$6:$X$47,21,FALSE))</f>
        <v/>
      </c>
      <c r="AU49" s="109" t="str">
        <f>IF(AU48="","",VLOOKUP(AU48,'シフト記号表（勤務時間帯）'!$D$6:$X$47,21,FALSE))</f>
        <v/>
      </c>
      <c r="AV49" s="110" t="str">
        <f>IF(AV48="","",VLOOKUP(AV48,'シフト記号表（勤務時間帯）'!$D$6:$X$47,21,FALSE))</f>
        <v/>
      </c>
      <c r="AW49" s="108" t="str">
        <f>IF(AW48="","",VLOOKUP(AW48,'シフト記号表（勤務時間帯）'!$D$6:$X$47,21,FALSE))</f>
        <v/>
      </c>
      <c r="AX49" s="109" t="str">
        <f>IF(AX48="","",VLOOKUP(AX48,'シフト記号表（勤務時間帯）'!$D$6:$X$47,21,FALSE))</f>
        <v/>
      </c>
      <c r="AY49" s="109" t="str">
        <f>IF(AY48="","",VLOOKUP(AY48,'シフト記号表（勤務時間帯）'!$D$6:$X$47,21,FALSE))</f>
        <v/>
      </c>
      <c r="AZ49" s="303">
        <f>IF($BC$3="４週",SUM(U49:AV49),IF($BC$3="暦月",SUM(U49:AY49),""))</f>
        <v>0</v>
      </c>
      <c r="BA49" s="304"/>
      <c r="BB49" s="305">
        <f>IF($BC$3="４週",AZ49/4,IF($BC$3="暦月",(AZ49/($BC$8/7)),""))</f>
        <v>0</v>
      </c>
      <c r="BC49" s="304"/>
      <c r="BD49" s="297"/>
      <c r="BE49" s="298"/>
      <c r="BF49" s="298"/>
      <c r="BG49" s="298"/>
      <c r="BH49" s="299"/>
    </row>
    <row r="50" spans="2:60" ht="20.25" customHeight="1" x14ac:dyDescent="0.4">
      <c r="B50" s="111"/>
      <c r="C50" s="288"/>
      <c r="D50" s="289"/>
      <c r="E50" s="290"/>
      <c r="F50" s="112"/>
      <c r="G50" s="113">
        <f>C48</f>
        <v>0</v>
      </c>
      <c r="H50" s="252"/>
      <c r="I50" s="269"/>
      <c r="J50" s="270"/>
      <c r="K50" s="270"/>
      <c r="L50" s="271"/>
      <c r="M50" s="259"/>
      <c r="N50" s="260"/>
      <c r="O50" s="261"/>
      <c r="P50" s="138" t="s">
        <v>74</v>
      </c>
      <c r="Q50" s="139"/>
      <c r="R50" s="139"/>
      <c r="S50" s="140"/>
      <c r="T50" s="141"/>
      <c r="U50" s="118" t="str">
        <f>IF(U48="","",VLOOKUP(U48,'シフト記号表（勤務時間帯）'!$D$6:$Z$47,23,FALSE))</f>
        <v/>
      </c>
      <c r="V50" s="119" t="str">
        <f>IF(V48="","",VLOOKUP(V48,'シフト記号表（勤務時間帯）'!$D$6:$Z$47,23,FALSE))</f>
        <v/>
      </c>
      <c r="W50" s="119" t="str">
        <f>IF(W48="","",VLOOKUP(W48,'シフト記号表（勤務時間帯）'!$D$6:$Z$47,23,FALSE))</f>
        <v/>
      </c>
      <c r="X50" s="119" t="str">
        <f>IF(X48="","",VLOOKUP(X48,'シフト記号表（勤務時間帯）'!$D$6:$Z$47,23,FALSE))</f>
        <v/>
      </c>
      <c r="Y50" s="119" t="str">
        <f>IF(Y48="","",VLOOKUP(Y48,'シフト記号表（勤務時間帯）'!$D$6:$Z$47,23,FALSE))</f>
        <v/>
      </c>
      <c r="Z50" s="119" t="str">
        <f>IF(Z48="","",VLOOKUP(Z48,'シフト記号表（勤務時間帯）'!$D$6:$Z$47,23,FALSE))</f>
        <v/>
      </c>
      <c r="AA50" s="120" t="str">
        <f>IF(AA48="","",VLOOKUP(AA48,'シフト記号表（勤務時間帯）'!$D$6:$Z$47,23,FALSE))</f>
        <v/>
      </c>
      <c r="AB50" s="118" t="str">
        <f>IF(AB48="","",VLOOKUP(AB48,'シフト記号表（勤務時間帯）'!$D$6:$Z$47,23,FALSE))</f>
        <v/>
      </c>
      <c r="AC50" s="119" t="str">
        <f>IF(AC48="","",VLOOKUP(AC48,'シフト記号表（勤務時間帯）'!$D$6:$Z$47,23,FALSE))</f>
        <v/>
      </c>
      <c r="AD50" s="119" t="str">
        <f>IF(AD48="","",VLOOKUP(AD48,'シフト記号表（勤務時間帯）'!$D$6:$Z$47,23,FALSE))</f>
        <v/>
      </c>
      <c r="AE50" s="119" t="str">
        <f>IF(AE48="","",VLOOKUP(AE48,'シフト記号表（勤務時間帯）'!$D$6:$Z$47,23,FALSE))</f>
        <v/>
      </c>
      <c r="AF50" s="119" t="str">
        <f>IF(AF48="","",VLOOKUP(AF48,'シフト記号表（勤務時間帯）'!$D$6:$Z$47,23,FALSE))</f>
        <v/>
      </c>
      <c r="AG50" s="119" t="str">
        <f>IF(AG48="","",VLOOKUP(AG48,'シフト記号表（勤務時間帯）'!$D$6:$Z$47,23,FALSE))</f>
        <v/>
      </c>
      <c r="AH50" s="120" t="str">
        <f>IF(AH48="","",VLOOKUP(AH48,'シフト記号表（勤務時間帯）'!$D$6:$Z$47,23,FALSE))</f>
        <v/>
      </c>
      <c r="AI50" s="118" t="str">
        <f>IF(AI48="","",VLOOKUP(AI48,'シフト記号表（勤務時間帯）'!$D$6:$Z$47,23,FALSE))</f>
        <v/>
      </c>
      <c r="AJ50" s="119" t="str">
        <f>IF(AJ48="","",VLOOKUP(AJ48,'シフト記号表（勤務時間帯）'!$D$6:$Z$47,23,FALSE))</f>
        <v/>
      </c>
      <c r="AK50" s="119" t="str">
        <f>IF(AK48="","",VLOOKUP(AK48,'シフト記号表（勤務時間帯）'!$D$6:$Z$47,23,FALSE))</f>
        <v/>
      </c>
      <c r="AL50" s="119" t="str">
        <f>IF(AL48="","",VLOOKUP(AL48,'シフト記号表（勤務時間帯）'!$D$6:$Z$47,23,FALSE))</f>
        <v/>
      </c>
      <c r="AM50" s="119" t="str">
        <f>IF(AM48="","",VLOOKUP(AM48,'シフト記号表（勤務時間帯）'!$D$6:$Z$47,23,FALSE))</f>
        <v/>
      </c>
      <c r="AN50" s="119" t="str">
        <f>IF(AN48="","",VLOOKUP(AN48,'シフト記号表（勤務時間帯）'!$D$6:$Z$47,23,FALSE))</f>
        <v/>
      </c>
      <c r="AO50" s="120" t="str">
        <f>IF(AO48="","",VLOOKUP(AO48,'シフト記号表（勤務時間帯）'!$D$6:$Z$47,23,FALSE))</f>
        <v/>
      </c>
      <c r="AP50" s="118" t="str">
        <f>IF(AP48="","",VLOOKUP(AP48,'シフト記号表（勤務時間帯）'!$D$6:$Z$47,23,FALSE))</f>
        <v/>
      </c>
      <c r="AQ50" s="119" t="str">
        <f>IF(AQ48="","",VLOOKUP(AQ48,'シフト記号表（勤務時間帯）'!$D$6:$Z$47,23,FALSE))</f>
        <v/>
      </c>
      <c r="AR50" s="119" t="str">
        <f>IF(AR48="","",VLOOKUP(AR48,'シフト記号表（勤務時間帯）'!$D$6:$Z$47,23,FALSE))</f>
        <v/>
      </c>
      <c r="AS50" s="119" t="str">
        <f>IF(AS48="","",VLOOKUP(AS48,'シフト記号表（勤務時間帯）'!$D$6:$Z$47,23,FALSE))</f>
        <v/>
      </c>
      <c r="AT50" s="119" t="str">
        <f>IF(AT48="","",VLOOKUP(AT48,'シフト記号表（勤務時間帯）'!$D$6:$Z$47,23,FALSE))</f>
        <v/>
      </c>
      <c r="AU50" s="119" t="str">
        <f>IF(AU48="","",VLOOKUP(AU48,'シフト記号表（勤務時間帯）'!$D$6:$Z$47,23,FALSE))</f>
        <v/>
      </c>
      <c r="AV50" s="120" t="str">
        <f>IF(AV48="","",VLOOKUP(AV48,'シフト記号表（勤務時間帯）'!$D$6:$Z$47,23,FALSE))</f>
        <v/>
      </c>
      <c r="AW50" s="118" t="str">
        <f>IF(AW48="","",VLOOKUP(AW48,'シフト記号表（勤務時間帯）'!$D$6:$Z$47,23,FALSE))</f>
        <v/>
      </c>
      <c r="AX50" s="119" t="str">
        <f>IF(AX48="","",VLOOKUP(AX48,'シフト記号表（勤務時間帯）'!$D$6:$Z$47,23,FALSE))</f>
        <v/>
      </c>
      <c r="AY50" s="119" t="str">
        <f>IF(AY48="","",VLOOKUP(AY48,'シフト記号表（勤務時間帯）'!$D$6:$Z$47,23,FALSE))</f>
        <v/>
      </c>
      <c r="AZ50" s="306">
        <f>IF($BC$3="４週",SUM(U50:AV50),IF($BC$3="暦月",SUM(U50:AY50),""))</f>
        <v>0</v>
      </c>
      <c r="BA50" s="307"/>
      <c r="BB50" s="308">
        <f>IF($BC$3="４週",AZ50/4,IF($BC$3="暦月",(AZ50/($BC$8/7)),""))</f>
        <v>0</v>
      </c>
      <c r="BC50" s="307"/>
      <c r="BD50" s="300"/>
      <c r="BE50" s="301"/>
      <c r="BF50" s="301"/>
      <c r="BG50" s="301"/>
      <c r="BH50" s="302"/>
    </row>
    <row r="51" spans="2:60" ht="20.25" customHeight="1" x14ac:dyDescent="0.4">
      <c r="B51" s="121"/>
      <c r="C51" s="282"/>
      <c r="D51" s="283"/>
      <c r="E51" s="284"/>
      <c r="F51" s="102"/>
      <c r="G51" s="103"/>
      <c r="H51" s="250"/>
      <c r="I51" s="263"/>
      <c r="J51" s="264"/>
      <c r="K51" s="264"/>
      <c r="L51" s="265"/>
      <c r="M51" s="253"/>
      <c r="N51" s="254"/>
      <c r="O51" s="255"/>
      <c r="P51" s="124" t="s">
        <v>18</v>
      </c>
      <c r="Q51" s="131"/>
      <c r="R51" s="131"/>
      <c r="S51" s="132"/>
      <c r="T51" s="137"/>
      <c r="U51" s="128"/>
      <c r="V51" s="129"/>
      <c r="W51" s="129"/>
      <c r="X51" s="129"/>
      <c r="Y51" s="129"/>
      <c r="Z51" s="129"/>
      <c r="AA51" s="130"/>
      <c r="AB51" s="128"/>
      <c r="AC51" s="129"/>
      <c r="AD51" s="129"/>
      <c r="AE51" s="129"/>
      <c r="AF51" s="129"/>
      <c r="AG51" s="129"/>
      <c r="AH51" s="130"/>
      <c r="AI51" s="128"/>
      <c r="AJ51" s="129"/>
      <c r="AK51" s="129"/>
      <c r="AL51" s="129"/>
      <c r="AM51" s="129"/>
      <c r="AN51" s="129"/>
      <c r="AO51" s="130"/>
      <c r="AP51" s="128"/>
      <c r="AQ51" s="129"/>
      <c r="AR51" s="129"/>
      <c r="AS51" s="129"/>
      <c r="AT51" s="129"/>
      <c r="AU51" s="129"/>
      <c r="AV51" s="130"/>
      <c r="AW51" s="128"/>
      <c r="AX51" s="129"/>
      <c r="AY51" s="129"/>
      <c r="AZ51" s="262"/>
      <c r="BA51" s="249"/>
      <c r="BB51" s="248"/>
      <c r="BC51" s="249"/>
      <c r="BD51" s="294"/>
      <c r="BE51" s="295"/>
      <c r="BF51" s="295"/>
      <c r="BG51" s="295"/>
      <c r="BH51" s="296"/>
    </row>
    <row r="52" spans="2:60" ht="20.25" customHeight="1" x14ac:dyDescent="0.4">
      <c r="B52" s="101">
        <f>B49+1</f>
        <v>11</v>
      </c>
      <c r="C52" s="285"/>
      <c r="D52" s="286"/>
      <c r="E52" s="287"/>
      <c r="F52" s="102">
        <f>C51</f>
        <v>0</v>
      </c>
      <c r="G52" s="103"/>
      <c r="H52" s="251"/>
      <c r="I52" s="266"/>
      <c r="J52" s="267"/>
      <c r="K52" s="267"/>
      <c r="L52" s="268"/>
      <c r="M52" s="256"/>
      <c r="N52" s="257"/>
      <c r="O52" s="258"/>
      <c r="P52" s="104" t="s">
        <v>73</v>
      </c>
      <c r="Q52" s="105"/>
      <c r="R52" s="105"/>
      <c r="S52" s="106"/>
      <c r="T52" s="107"/>
      <c r="U52" s="108" t="str">
        <f>IF(U51="","",VLOOKUP(U51,'シフト記号表（勤務時間帯）'!$D$6:$X$47,21,FALSE))</f>
        <v/>
      </c>
      <c r="V52" s="109" t="str">
        <f>IF(V51="","",VLOOKUP(V51,'シフト記号表（勤務時間帯）'!$D$6:$X$47,21,FALSE))</f>
        <v/>
      </c>
      <c r="W52" s="109" t="str">
        <f>IF(W51="","",VLOOKUP(W51,'シフト記号表（勤務時間帯）'!$D$6:$X$47,21,FALSE))</f>
        <v/>
      </c>
      <c r="X52" s="109" t="str">
        <f>IF(X51="","",VLOOKUP(X51,'シフト記号表（勤務時間帯）'!$D$6:$X$47,21,FALSE))</f>
        <v/>
      </c>
      <c r="Y52" s="109" t="str">
        <f>IF(Y51="","",VLOOKUP(Y51,'シフト記号表（勤務時間帯）'!$D$6:$X$47,21,FALSE))</f>
        <v/>
      </c>
      <c r="Z52" s="109" t="str">
        <f>IF(Z51="","",VLOOKUP(Z51,'シフト記号表（勤務時間帯）'!$D$6:$X$47,21,FALSE))</f>
        <v/>
      </c>
      <c r="AA52" s="110" t="str">
        <f>IF(AA51="","",VLOOKUP(AA51,'シフト記号表（勤務時間帯）'!$D$6:$X$47,21,FALSE))</f>
        <v/>
      </c>
      <c r="AB52" s="108" t="str">
        <f>IF(AB51="","",VLOOKUP(AB51,'シフト記号表（勤務時間帯）'!$D$6:$X$47,21,FALSE))</f>
        <v/>
      </c>
      <c r="AC52" s="109" t="str">
        <f>IF(AC51="","",VLOOKUP(AC51,'シフト記号表（勤務時間帯）'!$D$6:$X$47,21,FALSE))</f>
        <v/>
      </c>
      <c r="AD52" s="109" t="str">
        <f>IF(AD51="","",VLOOKUP(AD51,'シフト記号表（勤務時間帯）'!$D$6:$X$47,21,FALSE))</f>
        <v/>
      </c>
      <c r="AE52" s="109" t="str">
        <f>IF(AE51="","",VLOOKUP(AE51,'シフト記号表（勤務時間帯）'!$D$6:$X$47,21,FALSE))</f>
        <v/>
      </c>
      <c r="AF52" s="109" t="str">
        <f>IF(AF51="","",VLOOKUP(AF51,'シフト記号表（勤務時間帯）'!$D$6:$X$47,21,FALSE))</f>
        <v/>
      </c>
      <c r="AG52" s="109" t="str">
        <f>IF(AG51="","",VLOOKUP(AG51,'シフト記号表（勤務時間帯）'!$D$6:$X$47,21,FALSE))</f>
        <v/>
      </c>
      <c r="AH52" s="110" t="str">
        <f>IF(AH51="","",VLOOKUP(AH51,'シフト記号表（勤務時間帯）'!$D$6:$X$47,21,FALSE))</f>
        <v/>
      </c>
      <c r="AI52" s="108" t="str">
        <f>IF(AI51="","",VLOOKUP(AI51,'シフト記号表（勤務時間帯）'!$D$6:$X$47,21,FALSE))</f>
        <v/>
      </c>
      <c r="AJ52" s="109" t="str">
        <f>IF(AJ51="","",VLOOKUP(AJ51,'シフト記号表（勤務時間帯）'!$D$6:$X$47,21,FALSE))</f>
        <v/>
      </c>
      <c r="AK52" s="109" t="str">
        <f>IF(AK51="","",VLOOKUP(AK51,'シフト記号表（勤務時間帯）'!$D$6:$X$47,21,FALSE))</f>
        <v/>
      </c>
      <c r="AL52" s="109" t="str">
        <f>IF(AL51="","",VLOOKUP(AL51,'シフト記号表（勤務時間帯）'!$D$6:$X$47,21,FALSE))</f>
        <v/>
      </c>
      <c r="AM52" s="109" t="str">
        <f>IF(AM51="","",VLOOKUP(AM51,'シフト記号表（勤務時間帯）'!$D$6:$X$47,21,FALSE))</f>
        <v/>
      </c>
      <c r="AN52" s="109" t="str">
        <f>IF(AN51="","",VLOOKUP(AN51,'シフト記号表（勤務時間帯）'!$D$6:$X$47,21,FALSE))</f>
        <v/>
      </c>
      <c r="AO52" s="110" t="str">
        <f>IF(AO51="","",VLOOKUP(AO51,'シフト記号表（勤務時間帯）'!$D$6:$X$47,21,FALSE))</f>
        <v/>
      </c>
      <c r="AP52" s="108" t="str">
        <f>IF(AP51="","",VLOOKUP(AP51,'シフト記号表（勤務時間帯）'!$D$6:$X$47,21,FALSE))</f>
        <v/>
      </c>
      <c r="AQ52" s="109" t="str">
        <f>IF(AQ51="","",VLOOKUP(AQ51,'シフト記号表（勤務時間帯）'!$D$6:$X$47,21,FALSE))</f>
        <v/>
      </c>
      <c r="AR52" s="109" t="str">
        <f>IF(AR51="","",VLOOKUP(AR51,'シフト記号表（勤務時間帯）'!$D$6:$X$47,21,FALSE))</f>
        <v/>
      </c>
      <c r="AS52" s="109" t="str">
        <f>IF(AS51="","",VLOOKUP(AS51,'シフト記号表（勤務時間帯）'!$D$6:$X$47,21,FALSE))</f>
        <v/>
      </c>
      <c r="AT52" s="109" t="str">
        <f>IF(AT51="","",VLOOKUP(AT51,'シフト記号表（勤務時間帯）'!$D$6:$X$47,21,FALSE))</f>
        <v/>
      </c>
      <c r="AU52" s="109" t="str">
        <f>IF(AU51="","",VLOOKUP(AU51,'シフト記号表（勤務時間帯）'!$D$6:$X$47,21,FALSE))</f>
        <v/>
      </c>
      <c r="AV52" s="110" t="str">
        <f>IF(AV51="","",VLOOKUP(AV51,'シフト記号表（勤務時間帯）'!$D$6:$X$47,21,FALSE))</f>
        <v/>
      </c>
      <c r="AW52" s="108" t="str">
        <f>IF(AW51="","",VLOOKUP(AW51,'シフト記号表（勤務時間帯）'!$D$6:$X$47,21,FALSE))</f>
        <v/>
      </c>
      <c r="AX52" s="109" t="str">
        <f>IF(AX51="","",VLOOKUP(AX51,'シフト記号表（勤務時間帯）'!$D$6:$X$47,21,FALSE))</f>
        <v/>
      </c>
      <c r="AY52" s="109" t="str">
        <f>IF(AY51="","",VLOOKUP(AY51,'シフト記号表（勤務時間帯）'!$D$6:$X$47,21,FALSE))</f>
        <v/>
      </c>
      <c r="AZ52" s="303">
        <f>IF($BC$3="４週",SUM(U52:AV52),IF($BC$3="暦月",SUM(U52:AY52),""))</f>
        <v>0</v>
      </c>
      <c r="BA52" s="304"/>
      <c r="BB52" s="305">
        <f>IF($BC$3="４週",AZ52/4,IF($BC$3="暦月",(AZ52/($BC$8/7)),""))</f>
        <v>0</v>
      </c>
      <c r="BC52" s="304"/>
      <c r="BD52" s="297"/>
      <c r="BE52" s="298"/>
      <c r="BF52" s="298"/>
      <c r="BG52" s="298"/>
      <c r="BH52" s="299"/>
    </row>
    <row r="53" spans="2:60" ht="20.25" customHeight="1" x14ac:dyDescent="0.4">
      <c r="B53" s="111"/>
      <c r="C53" s="288"/>
      <c r="D53" s="289"/>
      <c r="E53" s="290"/>
      <c r="F53" s="112"/>
      <c r="G53" s="113">
        <f>C51</f>
        <v>0</v>
      </c>
      <c r="H53" s="252"/>
      <c r="I53" s="269"/>
      <c r="J53" s="270"/>
      <c r="K53" s="270"/>
      <c r="L53" s="271"/>
      <c r="M53" s="259"/>
      <c r="N53" s="260"/>
      <c r="O53" s="261"/>
      <c r="P53" s="138" t="s">
        <v>74</v>
      </c>
      <c r="Q53" s="139"/>
      <c r="R53" s="139"/>
      <c r="S53" s="140"/>
      <c r="T53" s="141"/>
      <c r="U53" s="118" t="str">
        <f>IF(U51="","",VLOOKUP(U51,'シフト記号表（勤務時間帯）'!$D$6:$Z$47,23,FALSE))</f>
        <v/>
      </c>
      <c r="V53" s="119" t="str">
        <f>IF(V51="","",VLOOKUP(V51,'シフト記号表（勤務時間帯）'!$D$6:$Z$47,23,FALSE))</f>
        <v/>
      </c>
      <c r="W53" s="119" t="str">
        <f>IF(W51="","",VLOOKUP(W51,'シフト記号表（勤務時間帯）'!$D$6:$Z$47,23,FALSE))</f>
        <v/>
      </c>
      <c r="X53" s="119" t="str">
        <f>IF(X51="","",VLOOKUP(X51,'シフト記号表（勤務時間帯）'!$D$6:$Z$47,23,FALSE))</f>
        <v/>
      </c>
      <c r="Y53" s="119" t="str">
        <f>IF(Y51="","",VLOOKUP(Y51,'シフト記号表（勤務時間帯）'!$D$6:$Z$47,23,FALSE))</f>
        <v/>
      </c>
      <c r="Z53" s="119" t="str">
        <f>IF(Z51="","",VLOOKUP(Z51,'シフト記号表（勤務時間帯）'!$D$6:$Z$47,23,FALSE))</f>
        <v/>
      </c>
      <c r="AA53" s="120" t="str">
        <f>IF(AA51="","",VLOOKUP(AA51,'シフト記号表（勤務時間帯）'!$D$6:$Z$47,23,FALSE))</f>
        <v/>
      </c>
      <c r="AB53" s="118" t="str">
        <f>IF(AB51="","",VLOOKUP(AB51,'シフト記号表（勤務時間帯）'!$D$6:$Z$47,23,FALSE))</f>
        <v/>
      </c>
      <c r="AC53" s="119" t="str">
        <f>IF(AC51="","",VLOOKUP(AC51,'シフト記号表（勤務時間帯）'!$D$6:$Z$47,23,FALSE))</f>
        <v/>
      </c>
      <c r="AD53" s="119" t="str">
        <f>IF(AD51="","",VLOOKUP(AD51,'シフト記号表（勤務時間帯）'!$D$6:$Z$47,23,FALSE))</f>
        <v/>
      </c>
      <c r="AE53" s="119" t="str">
        <f>IF(AE51="","",VLOOKUP(AE51,'シフト記号表（勤務時間帯）'!$D$6:$Z$47,23,FALSE))</f>
        <v/>
      </c>
      <c r="AF53" s="119" t="str">
        <f>IF(AF51="","",VLOOKUP(AF51,'シフト記号表（勤務時間帯）'!$D$6:$Z$47,23,FALSE))</f>
        <v/>
      </c>
      <c r="AG53" s="119" t="str">
        <f>IF(AG51="","",VLOOKUP(AG51,'シフト記号表（勤務時間帯）'!$D$6:$Z$47,23,FALSE))</f>
        <v/>
      </c>
      <c r="AH53" s="120" t="str">
        <f>IF(AH51="","",VLOOKUP(AH51,'シフト記号表（勤務時間帯）'!$D$6:$Z$47,23,FALSE))</f>
        <v/>
      </c>
      <c r="AI53" s="118" t="str">
        <f>IF(AI51="","",VLOOKUP(AI51,'シフト記号表（勤務時間帯）'!$D$6:$Z$47,23,FALSE))</f>
        <v/>
      </c>
      <c r="AJ53" s="119" t="str">
        <f>IF(AJ51="","",VLOOKUP(AJ51,'シフト記号表（勤務時間帯）'!$D$6:$Z$47,23,FALSE))</f>
        <v/>
      </c>
      <c r="AK53" s="119" t="str">
        <f>IF(AK51="","",VLOOKUP(AK51,'シフト記号表（勤務時間帯）'!$D$6:$Z$47,23,FALSE))</f>
        <v/>
      </c>
      <c r="AL53" s="119" t="str">
        <f>IF(AL51="","",VLOOKUP(AL51,'シフト記号表（勤務時間帯）'!$D$6:$Z$47,23,FALSE))</f>
        <v/>
      </c>
      <c r="AM53" s="119" t="str">
        <f>IF(AM51="","",VLOOKUP(AM51,'シフト記号表（勤務時間帯）'!$D$6:$Z$47,23,FALSE))</f>
        <v/>
      </c>
      <c r="AN53" s="119" t="str">
        <f>IF(AN51="","",VLOOKUP(AN51,'シフト記号表（勤務時間帯）'!$D$6:$Z$47,23,FALSE))</f>
        <v/>
      </c>
      <c r="AO53" s="120" t="str">
        <f>IF(AO51="","",VLOOKUP(AO51,'シフト記号表（勤務時間帯）'!$D$6:$Z$47,23,FALSE))</f>
        <v/>
      </c>
      <c r="AP53" s="118" t="str">
        <f>IF(AP51="","",VLOOKUP(AP51,'シフト記号表（勤務時間帯）'!$D$6:$Z$47,23,FALSE))</f>
        <v/>
      </c>
      <c r="AQ53" s="119" t="str">
        <f>IF(AQ51="","",VLOOKUP(AQ51,'シフト記号表（勤務時間帯）'!$D$6:$Z$47,23,FALSE))</f>
        <v/>
      </c>
      <c r="AR53" s="119" t="str">
        <f>IF(AR51="","",VLOOKUP(AR51,'シフト記号表（勤務時間帯）'!$D$6:$Z$47,23,FALSE))</f>
        <v/>
      </c>
      <c r="AS53" s="119" t="str">
        <f>IF(AS51="","",VLOOKUP(AS51,'シフト記号表（勤務時間帯）'!$D$6:$Z$47,23,FALSE))</f>
        <v/>
      </c>
      <c r="AT53" s="119" t="str">
        <f>IF(AT51="","",VLOOKUP(AT51,'シフト記号表（勤務時間帯）'!$D$6:$Z$47,23,FALSE))</f>
        <v/>
      </c>
      <c r="AU53" s="119" t="str">
        <f>IF(AU51="","",VLOOKUP(AU51,'シフト記号表（勤務時間帯）'!$D$6:$Z$47,23,FALSE))</f>
        <v/>
      </c>
      <c r="AV53" s="120" t="str">
        <f>IF(AV51="","",VLOOKUP(AV51,'シフト記号表（勤務時間帯）'!$D$6:$Z$47,23,FALSE))</f>
        <v/>
      </c>
      <c r="AW53" s="118" t="str">
        <f>IF(AW51="","",VLOOKUP(AW51,'シフト記号表（勤務時間帯）'!$D$6:$Z$47,23,FALSE))</f>
        <v/>
      </c>
      <c r="AX53" s="119" t="str">
        <f>IF(AX51="","",VLOOKUP(AX51,'シフト記号表（勤務時間帯）'!$D$6:$Z$47,23,FALSE))</f>
        <v/>
      </c>
      <c r="AY53" s="119" t="str">
        <f>IF(AY51="","",VLOOKUP(AY51,'シフト記号表（勤務時間帯）'!$D$6:$Z$47,23,FALSE))</f>
        <v/>
      </c>
      <c r="AZ53" s="306">
        <f>IF($BC$3="４週",SUM(U53:AV53),IF($BC$3="暦月",SUM(U53:AY53),""))</f>
        <v>0</v>
      </c>
      <c r="BA53" s="307"/>
      <c r="BB53" s="308">
        <f>IF($BC$3="４週",AZ53/4,IF($BC$3="暦月",(AZ53/($BC$8/7)),""))</f>
        <v>0</v>
      </c>
      <c r="BC53" s="307"/>
      <c r="BD53" s="300"/>
      <c r="BE53" s="301"/>
      <c r="BF53" s="301"/>
      <c r="BG53" s="301"/>
      <c r="BH53" s="302"/>
    </row>
    <row r="54" spans="2:60" ht="20.25" customHeight="1" x14ac:dyDescent="0.4">
      <c r="B54" s="121"/>
      <c r="C54" s="282"/>
      <c r="D54" s="283"/>
      <c r="E54" s="284"/>
      <c r="F54" s="102"/>
      <c r="G54" s="103"/>
      <c r="H54" s="250"/>
      <c r="I54" s="263"/>
      <c r="J54" s="264"/>
      <c r="K54" s="264"/>
      <c r="L54" s="265"/>
      <c r="M54" s="253"/>
      <c r="N54" s="254"/>
      <c r="O54" s="255"/>
      <c r="P54" s="124" t="s">
        <v>18</v>
      </c>
      <c r="Q54" s="131"/>
      <c r="R54" s="131"/>
      <c r="S54" s="132"/>
      <c r="T54" s="137"/>
      <c r="U54" s="128"/>
      <c r="V54" s="129"/>
      <c r="W54" s="129"/>
      <c r="X54" s="129"/>
      <c r="Y54" s="129"/>
      <c r="Z54" s="129"/>
      <c r="AA54" s="130"/>
      <c r="AB54" s="128"/>
      <c r="AC54" s="129"/>
      <c r="AD54" s="129"/>
      <c r="AE54" s="129"/>
      <c r="AF54" s="129"/>
      <c r="AG54" s="129"/>
      <c r="AH54" s="130"/>
      <c r="AI54" s="128"/>
      <c r="AJ54" s="129"/>
      <c r="AK54" s="129"/>
      <c r="AL54" s="129"/>
      <c r="AM54" s="129"/>
      <c r="AN54" s="129"/>
      <c r="AO54" s="130"/>
      <c r="AP54" s="128"/>
      <c r="AQ54" s="129"/>
      <c r="AR54" s="129"/>
      <c r="AS54" s="129"/>
      <c r="AT54" s="129"/>
      <c r="AU54" s="129"/>
      <c r="AV54" s="130"/>
      <c r="AW54" s="128"/>
      <c r="AX54" s="129"/>
      <c r="AY54" s="129"/>
      <c r="AZ54" s="262"/>
      <c r="BA54" s="249"/>
      <c r="BB54" s="248"/>
      <c r="BC54" s="249"/>
      <c r="BD54" s="294"/>
      <c r="BE54" s="295"/>
      <c r="BF54" s="295"/>
      <c r="BG54" s="295"/>
      <c r="BH54" s="296"/>
    </row>
    <row r="55" spans="2:60" ht="20.25" customHeight="1" x14ac:dyDescent="0.4">
      <c r="B55" s="101">
        <f>B52+1</f>
        <v>12</v>
      </c>
      <c r="C55" s="285"/>
      <c r="D55" s="286"/>
      <c r="E55" s="287"/>
      <c r="F55" s="102">
        <f>C54</f>
        <v>0</v>
      </c>
      <c r="G55" s="103"/>
      <c r="H55" s="251"/>
      <c r="I55" s="266"/>
      <c r="J55" s="267"/>
      <c r="K55" s="267"/>
      <c r="L55" s="268"/>
      <c r="M55" s="256"/>
      <c r="N55" s="257"/>
      <c r="O55" s="258"/>
      <c r="P55" s="104" t="s">
        <v>73</v>
      </c>
      <c r="Q55" s="105"/>
      <c r="R55" s="105"/>
      <c r="S55" s="106"/>
      <c r="T55" s="107"/>
      <c r="U55" s="108" t="str">
        <f>IF(U54="","",VLOOKUP(U54,'シフト記号表（勤務時間帯）'!$D$6:$X$47,21,FALSE))</f>
        <v/>
      </c>
      <c r="V55" s="109" t="str">
        <f>IF(V54="","",VLOOKUP(V54,'シフト記号表（勤務時間帯）'!$D$6:$X$47,21,FALSE))</f>
        <v/>
      </c>
      <c r="W55" s="109" t="str">
        <f>IF(W54="","",VLOOKUP(W54,'シフト記号表（勤務時間帯）'!$D$6:$X$47,21,FALSE))</f>
        <v/>
      </c>
      <c r="X55" s="109" t="str">
        <f>IF(X54="","",VLOOKUP(X54,'シフト記号表（勤務時間帯）'!$D$6:$X$47,21,FALSE))</f>
        <v/>
      </c>
      <c r="Y55" s="109" t="str">
        <f>IF(Y54="","",VLOOKUP(Y54,'シフト記号表（勤務時間帯）'!$D$6:$X$47,21,FALSE))</f>
        <v/>
      </c>
      <c r="Z55" s="109" t="str">
        <f>IF(Z54="","",VLOOKUP(Z54,'シフト記号表（勤務時間帯）'!$D$6:$X$47,21,FALSE))</f>
        <v/>
      </c>
      <c r="AA55" s="110" t="str">
        <f>IF(AA54="","",VLOOKUP(AA54,'シフト記号表（勤務時間帯）'!$D$6:$X$47,21,FALSE))</f>
        <v/>
      </c>
      <c r="AB55" s="108" t="str">
        <f>IF(AB54="","",VLOOKUP(AB54,'シフト記号表（勤務時間帯）'!$D$6:$X$47,21,FALSE))</f>
        <v/>
      </c>
      <c r="AC55" s="109" t="str">
        <f>IF(AC54="","",VLOOKUP(AC54,'シフト記号表（勤務時間帯）'!$D$6:$X$47,21,FALSE))</f>
        <v/>
      </c>
      <c r="AD55" s="109" t="str">
        <f>IF(AD54="","",VLOOKUP(AD54,'シフト記号表（勤務時間帯）'!$D$6:$X$47,21,FALSE))</f>
        <v/>
      </c>
      <c r="AE55" s="109" t="str">
        <f>IF(AE54="","",VLOOKUP(AE54,'シフト記号表（勤務時間帯）'!$D$6:$X$47,21,FALSE))</f>
        <v/>
      </c>
      <c r="AF55" s="109" t="str">
        <f>IF(AF54="","",VLOOKUP(AF54,'シフト記号表（勤務時間帯）'!$D$6:$X$47,21,FALSE))</f>
        <v/>
      </c>
      <c r="AG55" s="109" t="str">
        <f>IF(AG54="","",VLOOKUP(AG54,'シフト記号表（勤務時間帯）'!$D$6:$X$47,21,FALSE))</f>
        <v/>
      </c>
      <c r="AH55" s="110" t="str">
        <f>IF(AH54="","",VLOOKUP(AH54,'シフト記号表（勤務時間帯）'!$D$6:$X$47,21,FALSE))</f>
        <v/>
      </c>
      <c r="AI55" s="108" t="str">
        <f>IF(AI54="","",VLOOKUP(AI54,'シフト記号表（勤務時間帯）'!$D$6:$X$47,21,FALSE))</f>
        <v/>
      </c>
      <c r="AJ55" s="109" t="str">
        <f>IF(AJ54="","",VLOOKUP(AJ54,'シフト記号表（勤務時間帯）'!$D$6:$X$47,21,FALSE))</f>
        <v/>
      </c>
      <c r="AK55" s="109" t="str">
        <f>IF(AK54="","",VLOOKUP(AK54,'シフト記号表（勤務時間帯）'!$D$6:$X$47,21,FALSE))</f>
        <v/>
      </c>
      <c r="AL55" s="109" t="str">
        <f>IF(AL54="","",VLOOKUP(AL54,'シフト記号表（勤務時間帯）'!$D$6:$X$47,21,FALSE))</f>
        <v/>
      </c>
      <c r="AM55" s="109" t="str">
        <f>IF(AM54="","",VLOOKUP(AM54,'シフト記号表（勤務時間帯）'!$D$6:$X$47,21,FALSE))</f>
        <v/>
      </c>
      <c r="AN55" s="109" t="str">
        <f>IF(AN54="","",VLOOKUP(AN54,'シフト記号表（勤務時間帯）'!$D$6:$X$47,21,FALSE))</f>
        <v/>
      </c>
      <c r="AO55" s="110" t="str">
        <f>IF(AO54="","",VLOOKUP(AO54,'シフト記号表（勤務時間帯）'!$D$6:$X$47,21,FALSE))</f>
        <v/>
      </c>
      <c r="AP55" s="108" t="str">
        <f>IF(AP54="","",VLOOKUP(AP54,'シフト記号表（勤務時間帯）'!$D$6:$X$47,21,FALSE))</f>
        <v/>
      </c>
      <c r="AQ55" s="109" t="str">
        <f>IF(AQ54="","",VLOOKUP(AQ54,'シフト記号表（勤務時間帯）'!$D$6:$X$47,21,FALSE))</f>
        <v/>
      </c>
      <c r="AR55" s="109" t="str">
        <f>IF(AR54="","",VLOOKUP(AR54,'シフト記号表（勤務時間帯）'!$D$6:$X$47,21,FALSE))</f>
        <v/>
      </c>
      <c r="AS55" s="109" t="str">
        <f>IF(AS54="","",VLOOKUP(AS54,'シフト記号表（勤務時間帯）'!$D$6:$X$47,21,FALSE))</f>
        <v/>
      </c>
      <c r="AT55" s="109" t="str">
        <f>IF(AT54="","",VLOOKUP(AT54,'シフト記号表（勤務時間帯）'!$D$6:$X$47,21,FALSE))</f>
        <v/>
      </c>
      <c r="AU55" s="109" t="str">
        <f>IF(AU54="","",VLOOKUP(AU54,'シフト記号表（勤務時間帯）'!$D$6:$X$47,21,FALSE))</f>
        <v/>
      </c>
      <c r="AV55" s="110" t="str">
        <f>IF(AV54="","",VLOOKUP(AV54,'シフト記号表（勤務時間帯）'!$D$6:$X$47,21,FALSE))</f>
        <v/>
      </c>
      <c r="AW55" s="108" t="str">
        <f>IF(AW54="","",VLOOKUP(AW54,'シフト記号表（勤務時間帯）'!$D$6:$X$47,21,FALSE))</f>
        <v/>
      </c>
      <c r="AX55" s="109" t="str">
        <f>IF(AX54="","",VLOOKUP(AX54,'シフト記号表（勤務時間帯）'!$D$6:$X$47,21,FALSE))</f>
        <v/>
      </c>
      <c r="AY55" s="109" t="str">
        <f>IF(AY54="","",VLOOKUP(AY54,'シフト記号表（勤務時間帯）'!$D$6:$X$47,21,FALSE))</f>
        <v/>
      </c>
      <c r="AZ55" s="303">
        <f>IF($BC$3="４週",SUM(U55:AV55),IF($BC$3="暦月",SUM(U55:AY55),""))</f>
        <v>0</v>
      </c>
      <c r="BA55" s="304"/>
      <c r="BB55" s="305">
        <f>IF($BC$3="４週",AZ55/4,IF($BC$3="暦月",(AZ55/($BC$8/7)),""))</f>
        <v>0</v>
      </c>
      <c r="BC55" s="304"/>
      <c r="BD55" s="297"/>
      <c r="BE55" s="298"/>
      <c r="BF55" s="298"/>
      <c r="BG55" s="298"/>
      <c r="BH55" s="299"/>
    </row>
    <row r="56" spans="2:60" ht="20.25" customHeight="1" x14ac:dyDescent="0.4">
      <c r="B56" s="111"/>
      <c r="C56" s="288"/>
      <c r="D56" s="289"/>
      <c r="E56" s="290"/>
      <c r="F56" s="112"/>
      <c r="G56" s="113">
        <f>C54</f>
        <v>0</v>
      </c>
      <c r="H56" s="252"/>
      <c r="I56" s="269"/>
      <c r="J56" s="270"/>
      <c r="K56" s="270"/>
      <c r="L56" s="271"/>
      <c r="M56" s="259"/>
      <c r="N56" s="260"/>
      <c r="O56" s="261"/>
      <c r="P56" s="138" t="s">
        <v>74</v>
      </c>
      <c r="Q56" s="139"/>
      <c r="R56" s="139"/>
      <c r="S56" s="140"/>
      <c r="T56" s="141"/>
      <c r="U56" s="118" t="str">
        <f>IF(U54="","",VLOOKUP(U54,'シフト記号表（勤務時間帯）'!$D$6:$Z$47,23,FALSE))</f>
        <v/>
      </c>
      <c r="V56" s="119" t="str">
        <f>IF(V54="","",VLOOKUP(V54,'シフト記号表（勤務時間帯）'!$D$6:$Z$47,23,FALSE))</f>
        <v/>
      </c>
      <c r="W56" s="119" t="str">
        <f>IF(W54="","",VLOOKUP(W54,'シフト記号表（勤務時間帯）'!$D$6:$Z$47,23,FALSE))</f>
        <v/>
      </c>
      <c r="X56" s="119" t="str">
        <f>IF(X54="","",VLOOKUP(X54,'シフト記号表（勤務時間帯）'!$D$6:$Z$47,23,FALSE))</f>
        <v/>
      </c>
      <c r="Y56" s="119" t="str">
        <f>IF(Y54="","",VLOOKUP(Y54,'シフト記号表（勤務時間帯）'!$D$6:$Z$47,23,FALSE))</f>
        <v/>
      </c>
      <c r="Z56" s="119" t="str">
        <f>IF(Z54="","",VLOOKUP(Z54,'シフト記号表（勤務時間帯）'!$D$6:$Z$47,23,FALSE))</f>
        <v/>
      </c>
      <c r="AA56" s="120" t="str">
        <f>IF(AA54="","",VLOOKUP(AA54,'シフト記号表（勤務時間帯）'!$D$6:$Z$47,23,FALSE))</f>
        <v/>
      </c>
      <c r="AB56" s="118" t="str">
        <f>IF(AB54="","",VLOOKUP(AB54,'シフト記号表（勤務時間帯）'!$D$6:$Z$47,23,FALSE))</f>
        <v/>
      </c>
      <c r="AC56" s="119" t="str">
        <f>IF(AC54="","",VLOOKUP(AC54,'シフト記号表（勤務時間帯）'!$D$6:$Z$47,23,FALSE))</f>
        <v/>
      </c>
      <c r="AD56" s="119" t="str">
        <f>IF(AD54="","",VLOOKUP(AD54,'シフト記号表（勤務時間帯）'!$D$6:$Z$47,23,FALSE))</f>
        <v/>
      </c>
      <c r="AE56" s="119" t="str">
        <f>IF(AE54="","",VLOOKUP(AE54,'シフト記号表（勤務時間帯）'!$D$6:$Z$47,23,FALSE))</f>
        <v/>
      </c>
      <c r="AF56" s="119" t="str">
        <f>IF(AF54="","",VLOOKUP(AF54,'シフト記号表（勤務時間帯）'!$D$6:$Z$47,23,FALSE))</f>
        <v/>
      </c>
      <c r="AG56" s="119" t="str">
        <f>IF(AG54="","",VLOOKUP(AG54,'シフト記号表（勤務時間帯）'!$D$6:$Z$47,23,FALSE))</f>
        <v/>
      </c>
      <c r="AH56" s="120" t="str">
        <f>IF(AH54="","",VLOOKUP(AH54,'シフト記号表（勤務時間帯）'!$D$6:$Z$47,23,FALSE))</f>
        <v/>
      </c>
      <c r="AI56" s="118" t="str">
        <f>IF(AI54="","",VLOOKUP(AI54,'シフト記号表（勤務時間帯）'!$D$6:$Z$47,23,FALSE))</f>
        <v/>
      </c>
      <c r="AJ56" s="119" t="str">
        <f>IF(AJ54="","",VLOOKUP(AJ54,'シフト記号表（勤務時間帯）'!$D$6:$Z$47,23,FALSE))</f>
        <v/>
      </c>
      <c r="AK56" s="119" t="str">
        <f>IF(AK54="","",VLOOKUP(AK54,'シフト記号表（勤務時間帯）'!$D$6:$Z$47,23,FALSE))</f>
        <v/>
      </c>
      <c r="AL56" s="119" t="str">
        <f>IF(AL54="","",VLOOKUP(AL54,'シフト記号表（勤務時間帯）'!$D$6:$Z$47,23,FALSE))</f>
        <v/>
      </c>
      <c r="AM56" s="119" t="str">
        <f>IF(AM54="","",VLOOKUP(AM54,'シフト記号表（勤務時間帯）'!$D$6:$Z$47,23,FALSE))</f>
        <v/>
      </c>
      <c r="AN56" s="119" t="str">
        <f>IF(AN54="","",VLOOKUP(AN54,'シフト記号表（勤務時間帯）'!$D$6:$Z$47,23,FALSE))</f>
        <v/>
      </c>
      <c r="AO56" s="120" t="str">
        <f>IF(AO54="","",VLOOKUP(AO54,'シフト記号表（勤務時間帯）'!$D$6:$Z$47,23,FALSE))</f>
        <v/>
      </c>
      <c r="AP56" s="118" t="str">
        <f>IF(AP54="","",VLOOKUP(AP54,'シフト記号表（勤務時間帯）'!$D$6:$Z$47,23,FALSE))</f>
        <v/>
      </c>
      <c r="AQ56" s="119" t="str">
        <f>IF(AQ54="","",VLOOKUP(AQ54,'シフト記号表（勤務時間帯）'!$D$6:$Z$47,23,FALSE))</f>
        <v/>
      </c>
      <c r="AR56" s="119" t="str">
        <f>IF(AR54="","",VLOOKUP(AR54,'シフト記号表（勤務時間帯）'!$D$6:$Z$47,23,FALSE))</f>
        <v/>
      </c>
      <c r="AS56" s="119" t="str">
        <f>IF(AS54="","",VLOOKUP(AS54,'シフト記号表（勤務時間帯）'!$D$6:$Z$47,23,FALSE))</f>
        <v/>
      </c>
      <c r="AT56" s="119" t="str">
        <f>IF(AT54="","",VLOOKUP(AT54,'シフト記号表（勤務時間帯）'!$D$6:$Z$47,23,FALSE))</f>
        <v/>
      </c>
      <c r="AU56" s="119" t="str">
        <f>IF(AU54="","",VLOOKUP(AU54,'シフト記号表（勤務時間帯）'!$D$6:$Z$47,23,FALSE))</f>
        <v/>
      </c>
      <c r="AV56" s="120" t="str">
        <f>IF(AV54="","",VLOOKUP(AV54,'シフト記号表（勤務時間帯）'!$D$6:$Z$47,23,FALSE))</f>
        <v/>
      </c>
      <c r="AW56" s="118" t="str">
        <f>IF(AW54="","",VLOOKUP(AW54,'シフト記号表（勤務時間帯）'!$D$6:$Z$47,23,FALSE))</f>
        <v/>
      </c>
      <c r="AX56" s="119" t="str">
        <f>IF(AX54="","",VLOOKUP(AX54,'シフト記号表（勤務時間帯）'!$D$6:$Z$47,23,FALSE))</f>
        <v/>
      </c>
      <c r="AY56" s="119" t="str">
        <f>IF(AY54="","",VLOOKUP(AY54,'シフト記号表（勤務時間帯）'!$D$6:$Z$47,23,FALSE))</f>
        <v/>
      </c>
      <c r="AZ56" s="306">
        <f>IF($BC$3="４週",SUM(U56:AV56),IF($BC$3="暦月",SUM(U56:AY56),""))</f>
        <v>0</v>
      </c>
      <c r="BA56" s="307"/>
      <c r="BB56" s="308">
        <f>IF($BC$3="４週",AZ56/4,IF($BC$3="暦月",(AZ56/($BC$8/7)),""))</f>
        <v>0</v>
      </c>
      <c r="BC56" s="307"/>
      <c r="BD56" s="300"/>
      <c r="BE56" s="301"/>
      <c r="BF56" s="301"/>
      <c r="BG56" s="301"/>
      <c r="BH56" s="302"/>
    </row>
    <row r="57" spans="2:60" ht="20.25" customHeight="1" x14ac:dyDescent="0.4">
      <c r="B57" s="121"/>
      <c r="C57" s="282"/>
      <c r="D57" s="283"/>
      <c r="E57" s="284"/>
      <c r="F57" s="102"/>
      <c r="G57" s="103"/>
      <c r="H57" s="250"/>
      <c r="I57" s="263"/>
      <c r="J57" s="264"/>
      <c r="K57" s="264"/>
      <c r="L57" s="265"/>
      <c r="M57" s="253"/>
      <c r="N57" s="254"/>
      <c r="O57" s="255"/>
      <c r="P57" s="124" t="s">
        <v>18</v>
      </c>
      <c r="Q57" s="131"/>
      <c r="R57" s="131"/>
      <c r="S57" s="132"/>
      <c r="T57" s="137"/>
      <c r="U57" s="128"/>
      <c r="V57" s="129"/>
      <c r="W57" s="129"/>
      <c r="X57" s="129"/>
      <c r="Y57" s="129"/>
      <c r="Z57" s="129"/>
      <c r="AA57" s="130"/>
      <c r="AB57" s="128"/>
      <c r="AC57" s="129"/>
      <c r="AD57" s="129"/>
      <c r="AE57" s="129"/>
      <c r="AF57" s="129"/>
      <c r="AG57" s="129"/>
      <c r="AH57" s="130"/>
      <c r="AI57" s="128"/>
      <c r="AJ57" s="129"/>
      <c r="AK57" s="129"/>
      <c r="AL57" s="129"/>
      <c r="AM57" s="129"/>
      <c r="AN57" s="129"/>
      <c r="AO57" s="130"/>
      <c r="AP57" s="128"/>
      <c r="AQ57" s="129"/>
      <c r="AR57" s="129"/>
      <c r="AS57" s="129"/>
      <c r="AT57" s="129"/>
      <c r="AU57" s="129"/>
      <c r="AV57" s="130"/>
      <c r="AW57" s="128"/>
      <c r="AX57" s="129"/>
      <c r="AY57" s="129"/>
      <c r="AZ57" s="262"/>
      <c r="BA57" s="249"/>
      <c r="BB57" s="248"/>
      <c r="BC57" s="249"/>
      <c r="BD57" s="294"/>
      <c r="BE57" s="295"/>
      <c r="BF57" s="295"/>
      <c r="BG57" s="295"/>
      <c r="BH57" s="296"/>
    </row>
    <row r="58" spans="2:60" ht="20.25" customHeight="1" x14ac:dyDescent="0.4">
      <c r="B58" s="101">
        <f>B55+1</f>
        <v>13</v>
      </c>
      <c r="C58" s="285"/>
      <c r="D58" s="286"/>
      <c r="E58" s="287"/>
      <c r="F58" s="102">
        <f>C57</f>
        <v>0</v>
      </c>
      <c r="G58" s="103"/>
      <c r="H58" s="251"/>
      <c r="I58" s="266"/>
      <c r="J58" s="267"/>
      <c r="K58" s="267"/>
      <c r="L58" s="268"/>
      <c r="M58" s="256"/>
      <c r="N58" s="257"/>
      <c r="O58" s="258"/>
      <c r="P58" s="104" t="s">
        <v>73</v>
      </c>
      <c r="Q58" s="105"/>
      <c r="R58" s="105"/>
      <c r="S58" s="106"/>
      <c r="T58" s="107"/>
      <c r="U58" s="108" t="str">
        <f>IF(U57="","",VLOOKUP(U57,'シフト記号表（勤務時間帯）'!$D$6:$X$47,21,FALSE))</f>
        <v/>
      </c>
      <c r="V58" s="109" t="str">
        <f>IF(V57="","",VLOOKUP(V57,'シフト記号表（勤務時間帯）'!$D$6:$X$47,21,FALSE))</f>
        <v/>
      </c>
      <c r="W58" s="109" t="str">
        <f>IF(W57="","",VLOOKUP(W57,'シフト記号表（勤務時間帯）'!$D$6:$X$47,21,FALSE))</f>
        <v/>
      </c>
      <c r="X58" s="109" t="str">
        <f>IF(X57="","",VLOOKUP(X57,'シフト記号表（勤務時間帯）'!$D$6:$X$47,21,FALSE))</f>
        <v/>
      </c>
      <c r="Y58" s="109" t="str">
        <f>IF(Y57="","",VLOOKUP(Y57,'シフト記号表（勤務時間帯）'!$D$6:$X$47,21,FALSE))</f>
        <v/>
      </c>
      <c r="Z58" s="109" t="str">
        <f>IF(Z57="","",VLOOKUP(Z57,'シフト記号表（勤務時間帯）'!$D$6:$X$47,21,FALSE))</f>
        <v/>
      </c>
      <c r="AA58" s="110" t="str">
        <f>IF(AA57="","",VLOOKUP(AA57,'シフト記号表（勤務時間帯）'!$D$6:$X$47,21,FALSE))</f>
        <v/>
      </c>
      <c r="AB58" s="108" t="str">
        <f>IF(AB57="","",VLOOKUP(AB57,'シフト記号表（勤務時間帯）'!$D$6:$X$47,21,FALSE))</f>
        <v/>
      </c>
      <c r="AC58" s="109" t="str">
        <f>IF(AC57="","",VLOOKUP(AC57,'シフト記号表（勤務時間帯）'!$D$6:$X$47,21,FALSE))</f>
        <v/>
      </c>
      <c r="AD58" s="109" t="str">
        <f>IF(AD57="","",VLOOKUP(AD57,'シフト記号表（勤務時間帯）'!$D$6:$X$47,21,FALSE))</f>
        <v/>
      </c>
      <c r="AE58" s="109" t="str">
        <f>IF(AE57="","",VLOOKUP(AE57,'シフト記号表（勤務時間帯）'!$D$6:$X$47,21,FALSE))</f>
        <v/>
      </c>
      <c r="AF58" s="109" t="str">
        <f>IF(AF57="","",VLOOKUP(AF57,'シフト記号表（勤務時間帯）'!$D$6:$X$47,21,FALSE))</f>
        <v/>
      </c>
      <c r="AG58" s="109" t="str">
        <f>IF(AG57="","",VLOOKUP(AG57,'シフト記号表（勤務時間帯）'!$D$6:$X$47,21,FALSE))</f>
        <v/>
      </c>
      <c r="AH58" s="110" t="str">
        <f>IF(AH57="","",VLOOKUP(AH57,'シフト記号表（勤務時間帯）'!$D$6:$X$47,21,FALSE))</f>
        <v/>
      </c>
      <c r="AI58" s="108" t="str">
        <f>IF(AI57="","",VLOOKUP(AI57,'シフト記号表（勤務時間帯）'!$D$6:$X$47,21,FALSE))</f>
        <v/>
      </c>
      <c r="AJ58" s="109" t="str">
        <f>IF(AJ57="","",VLOOKUP(AJ57,'シフト記号表（勤務時間帯）'!$D$6:$X$47,21,FALSE))</f>
        <v/>
      </c>
      <c r="AK58" s="109" t="str">
        <f>IF(AK57="","",VLOOKUP(AK57,'シフト記号表（勤務時間帯）'!$D$6:$X$47,21,FALSE))</f>
        <v/>
      </c>
      <c r="AL58" s="109" t="str">
        <f>IF(AL57="","",VLOOKUP(AL57,'シフト記号表（勤務時間帯）'!$D$6:$X$47,21,FALSE))</f>
        <v/>
      </c>
      <c r="AM58" s="109" t="str">
        <f>IF(AM57="","",VLOOKUP(AM57,'シフト記号表（勤務時間帯）'!$D$6:$X$47,21,FALSE))</f>
        <v/>
      </c>
      <c r="AN58" s="109" t="str">
        <f>IF(AN57="","",VLOOKUP(AN57,'シフト記号表（勤務時間帯）'!$D$6:$X$47,21,FALSE))</f>
        <v/>
      </c>
      <c r="AO58" s="110" t="str">
        <f>IF(AO57="","",VLOOKUP(AO57,'シフト記号表（勤務時間帯）'!$D$6:$X$47,21,FALSE))</f>
        <v/>
      </c>
      <c r="AP58" s="108" t="str">
        <f>IF(AP57="","",VLOOKUP(AP57,'シフト記号表（勤務時間帯）'!$D$6:$X$47,21,FALSE))</f>
        <v/>
      </c>
      <c r="AQ58" s="109" t="str">
        <f>IF(AQ57="","",VLOOKUP(AQ57,'シフト記号表（勤務時間帯）'!$D$6:$X$47,21,FALSE))</f>
        <v/>
      </c>
      <c r="AR58" s="109" t="str">
        <f>IF(AR57="","",VLOOKUP(AR57,'シフト記号表（勤務時間帯）'!$D$6:$X$47,21,FALSE))</f>
        <v/>
      </c>
      <c r="AS58" s="109" t="str">
        <f>IF(AS57="","",VLOOKUP(AS57,'シフト記号表（勤務時間帯）'!$D$6:$X$47,21,FALSE))</f>
        <v/>
      </c>
      <c r="AT58" s="109" t="str">
        <f>IF(AT57="","",VLOOKUP(AT57,'シフト記号表（勤務時間帯）'!$D$6:$X$47,21,FALSE))</f>
        <v/>
      </c>
      <c r="AU58" s="109" t="str">
        <f>IF(AU57="","",VLOOKUP(AU57,'シフト記号表（勤務時間帯）'!$D$6:$X$47,21,FALSE))</f>
        <v/>
      </c>
      <c r="AV58" s="110" t="str">
        <f>IF(AV57="","",VLOOKUP(AV57,'シフト記号表（勤務時間帯）'!$D$6:$X$47,21,FALSE))</f>
        <v/>
      </c>
      <c r="AW58" s="108" t="str">
        <f>IF(AW57="","",VLOOKUP(AW57,'シフト記号表（勤務時間帯）'!$D$6:$X$47,21,FALSE))</f>
        <v/>
      </c>
      <c r="AX58" s="109" t="str">
        <f>IF(AX57="","",VLOOKUP(AX57,'シフト記号表（勤務時間帯）'!$D$6:$X$47,21,FALSE))</f>
        <v/>
      </c>
      <c r="AY58" s="109" t="str">
        <f>IF(AY57="","",VLOOKUP(AY57,'シフト記号表（勤務時間帯）'!$D$6:$X$47,21,FALSE))</f>
        <v/>
      </c>
      <c r="AZ58" s="303">
        <f>IF($BC$3="４週",SUM(U58:AV58),IF($BC$3="暦月",SUM(U58:AY58),""))</f>
        <v>0</v>
      </c>
      <c r="BA58" s="304"/>
      <c r="BB58" s="305">
        <f>IF($BC$3="４週",AZ58/4,IF($BC$3="暦月",(AZ58/($BC$8/7)),""))</f>
        <v>0</v>
      </c>
      <c r="BC58" s="304"/>
      <c r="BD58" s="297"/>
      <c r="BE58" s="298"/>
      <c r="BF58" s="298"/>
      <c r="BG58" s="298"/>
      <c r="BH58" s="299"/>
    </row>
    <row r="59" spans="2:60" ht="20.25" customHeight="1" x14ac:dyDescent="0.4">
      <c r="B59" s="111"/>
      <c r="C59" s="288"/>
      <c r="D59" s="289"/>
      <c r="E59" s="290"/>
      <c r="F59" s="112"/>
      <c r="G59" s="113">
        <f>C57</f>
        <v>0</v>
      </c>
      <c r="H59" s="252"/>
      <c r="I59" s="269"/>
      <c r="J59" s="270"/>
      <c r="K59" s="270"/>
      <c r="L59" s="271"/>
      <c r="M59" s="259"/>
      <c r="N59" s="260"/>
      <c r="O59" s="261"/>
      <c r="P59" s="138" t="s">
        <v>74</v>
      </c>
      <c r="Q59" s="139"/>
      <c r="R59" s="139"/>
      <c r="S59" s="140"/>
      <c r="T59" s="141"/>
      <c r="U59" s="118" t="str">
        <f>IF(U57="","",VLOOKUP(U57,'シフト記号表（勤務時間帯）'!$D$6:$Z$47,23,FALSE))</f>
        <v/>
      </c>
      <c r="V59" s="119" t="str">
        <f>IF(V57="","",VLOOKUP(V57,'シフト記号表（勤務時間帯）'!$D$6:$Z$47,23,FALSE))</f>
        <v/>
      </c>
      <c r="W59" s="119" t="str">
        <f>IF(W57="","",VLOOKUP(W57,'シフト記号表（勤務時間帯）'!$D$6:$Z$47,23,FALSE))</f>
        <v/>
      </c>
      <c r="X59" s="119" t="str">
        <f>IF(X57="","",VLOOKUP(X57,'シフト記号表（勤務時間帯）'!$D$6:$Z$47,23,FALSE))</f>
        <v/>
      </c>
      <c r="Y59" s="119" t="str">
        <f>IF(Y57="","",VLOOKUP(Y57,'シフト記号表（勤務時間帯）'!$D$6:$Z$47,23,FALSE))</f>
        <v/>
      </c>
      <c r="Z59" s="119" t="str">
        <f>IF(Z57="","",VLOOKUP(Z57,'シフト記号表（勤務時間帯）'!$D$6:$Z$47,23,FALSE))</f>
        <v/>
      </c>
      <c r="AA59" s="120" t="str">
        <f>IF(AA57="","",VLOOKUP(AA57,'シフト記号表（勤務時間帯）'!$D$6:$Z$47,23,FALSE))</f>
        <v/>
      </c>
      <c r="AB59" s="118" t="str">
        <f>IF(AB57="","",VLOOKUP(AB57,'シフト記号表（勤務時間帯）'!$D$6:$Z$47,23,FALSE))</f>
        <v/>
      </c>
      <c r="AC59" s="119" t="str">
        <f>IF(AC57="","",VLOOKUP(AC57,'シフト記号表（勤務時間帯）'!$D$6:$Z$47,23,FALSE))</f>
        <v/>
      </c>
      <c r="AD59" s="119" t="str">
        <f>IF(AD57="","",VLOOKUP(AD57,'シフト記号表（勤務時間帯）'!$D$6:$Z$47,23,FALSE))</f>
        <v/>
      </c>
      <c r="AE59" s="119" t="str">
        <f>IF(AE57="","",VLOOKUP(AE57,'シフト記号表（勤務時間帯）'!$D$6:$Z$47,23,FALSE))</f>
        <v/>
      </c>
      <c r="AF59" s="119" t="str">
        <f>IF(AF57="","",VLOOKUP(AF57,'シフト記号表（勤務時間帯）'!$D$6:$Z$47,23,FALSE))</f>
        <v/>
      </c>
      <c r="AG59" s="119" t="str">
        <f>IF(AG57="","",VLOOKUP(AG57,'シフト記号表（勤務時間帯）'!$D$6:$Z$47,23,FALSE))</f>
        <v/>
      </c>
      <c r="AH59" s="120" t="str">
        <f>IF(AH57="","",VLOOKUP(AH57,'シフト記号表（勤務時間帯）'!$D$6:$Z$47,23,FALSE))</f>
        <v/>
      </c>
      <c r="AI59" s="118" t="str">
        <f>IF(AI57="","",VLOOKUP(AI57,'シフト記号表（勤務時間帯）'!$D$6:$Z$47,23,FALSE))</f>
        <v/>
      </c>
      <c r="AJ59" s="119" t="str">
        <f>IF(AJ57="","",VLOOKUP(AJ57,'シフト記号表（勤務時間帯）'!$D$6:$Z$47,23,FALSE))</f>
        <v/>
      </c>
      <c r="AK59" s="119" t="str">
        <f>IF(AK57="","",VLOOKUP(AK57,'シフト記号表（勤務時間帯）'!$D$6:$Z$47,23,FALSE))</f>
        <v/>
      </c>
      <c r="AL59" s="119" t="str">
        <f>IF(AL57="","",VLOOKUP(AL57,'シフト記号表（勤務時間帯）'!$D$6:$Z$47,23,FALSE))</f>
        <v/>
      </c>
      <c r="AM59" s="119" t="str">
        <f>IF(AM57="","",VLOOKUP(AM57,'シフト記号表（勤務時間帯）'!$D$6:$Z$47,23,FALSE))</f>
        <v/>
      </c>
      <c r="AN59" s="119" t="str">
        <f>IF(AN57="","",VLOOKUP(AN57,'シフト記号表（勤務時間帯）'!$D$6:$Z$47,23,FALSE))</f>
        <v/>
      </c>
      <c r="AO59" s="120" t="str">
        <f>IF(AO57="","",VLOOKUP(AO57,'シフト記号表（勤務時間帯）'!$D$6:$Z$47,23,FALSE))</f>
        <v/>
      </c>
      <c r="AP59" s="118" t="str">
        <f>IF(AP57="","",VLOOKUP(AP57,'シフト記号表（勤務時間帯）'!$D$6:$Z$47,23,FALSE))</f>
        <v/>
      </c>
      <c r="AQ59" s="119" t="str">
        <f>IF(AQ57="","",VLOOKUP(AQ57,'シフト記号表（勤務時間帯）'!$D$6:$Z$47,23,FALSE))</f>
        <v/>
      </c>
      <c r="AR59" s="119" t="str">
        <f>IF(AR57="","",VLOOKUP(AR57,'シフト記号表（勤務時間帯）'!$D$6:$Z$47,23,FALSE))</f>
        <v/>
      </c>
      <c r="AS59" s="119" t="str">
        <f>IF(AS57="","",VLOOKUP(AS57,'シフト記号表（勤務時間帯）'!$D$6:$Z$47,23,FALSE))</f>
        <v/>
      </c>
      <c r="AT59" s="119" t="str">
        <f>IF(AT57="","",VLOOKUP(AT57,'シフト記号表（勤務時間帯）'!$D$6:$Z$47,23,FALSE))</f>
        <v/>
      </c>
      <c r="AU59" s="119" t="str">
        <f>IF(AU57="","",VLOOKUP(AU57,'シフト記号表（勤務時間帯）'!$D$6:$Z$47,23,FALSE))</f>
        <v/>
      </c>
      <c r="AV59" s="120" t="str">
        <f>IF(AV57="","",VLOOKUP(AV57,'シフト記号表（勤務時間帯）'!$D$6:$Z$47,23,FALSE))</f>
        <v/>
      </c>
      <c r="AW59" s="118" t="str">
        <f>IF(AW57="","",VLOOKUP(AW57,'シフト記号表（勤務時間帯）'!$D$6:$Z$47,23,FALSE))</f>
        <v/>
      </c>
      <c r="AX59" s="119" t="str">
        <f>IF(AX57="","",VLOOKUP(AX57,'シフト記号表（勤務時間帯）'!$D$6:$Z$47,23,FALSE))</f>
        <v/>
      </c>
      <c r="AY59" s="119" t="str">
        <f>IF(AY57="","",VLOOKUP(AY57,'シフト記号表（勤務時間帯）'!$D$6:$Z$47,23,FALSE))</f>
        <v/>
      </c>
      <c r="AZ59" s="306">
        <f>IF($BC$3="４週",SUM(U59:AV59),IF($BC$3="暦月",SUM(U59:AY59),""))</f>
        <v>0</v>
      </c>
      <c r="BA59" s="307"/>
      <c r="BB59" s="308">
        <f>IF($BC$3="４週",AZ59/4,IF($BC$3="暦月",(AZ59/($BC$8/7)),""))</f>
        <v>0</v>
      </c>
      <c r="BC59" s="307"/>
      <c r="BD59" s="300"/>
      <c r="BE59" s="301"/>
      <c r="BF59" s="301"/>
      <c r="BG59" s="301"/>
      <c r="BH59" s="302"/>
    </row>
    <row r="60" spans="2:60" ht="20.25" customHeight="1" x14ac:dyDescent="0.4">
      <c r="B60" s="121"/>
      <c r="C60" s="282"/>
      <c r="D60" s="283"/>
      <c r="E60" s="284"/>
      <c r="F60" s="102"/>
      <c r="G60" s="103"/>
      <c r="H60" s="250"/>
      <c r="I60" s="263"/>
      <c r="J60" s="264"/>
      <c r="K60" s="264"/>
      <c r="L60" s="265"/>
      <c r="M60" s="253"/>
      <c r="N60" s="254"/>
      <c r="O60" s="255"/>
      <c r="P60" s="124" t="s">
        <v>18</v>
      </c>
      <c r="Q60" s="131"/>
      <c r="R60" s="131"/>
      <c r="S60" s="132"/>
      <c r="T60" s="137"/>
      <c r="U60" s="128"/>
      <c r="V60" s="129"/>
      <c r="W60" s="129"/>
      <c r="X60" s="129"/>
      <c r="Y60" s="129"/>
      <c r="Z60" s="129"/>
      <c r="AA60" s="130"/>
      <c r="AB60" s="128"/>
      <c r="AC60" s="129"/>
      <c r="AD60" s="129"/>
      <c r="AE60" s="129"/>
      <c r="AF60" s="129"/>
      <c r="AG60" s="129"/>
      <c r="AH60" s="130"/>
      <c r="AI60" s="128"/>
      <c r="AJ60" s="129"/>
      <c r="AK60" s="129"/>
      <c r="AL60" s="129"/>
      <c r="AM60" s="129"/>
      <c r="AN60" s="129"/>
      <c r="AO60" s="130"/>
      <c r="AP60" s="128"/>
      <c r="AQ60" s="129"/>
      <c r="AR60" s="129"/>
      <c r="AS60" s="129"/>
      <c r="AT60" s="129"/>
      <c r="AU60" s="129"/>
      <c r="AV60" s="130"/>
      <c r="AW60" s="128"/>
      <c r="AX60" s="129"/>
      <c r="AY60" s="129"/>
      <c r="AZ60" s="262"/>
      <c r="BA60" s="249"/>
      <c r="BB60" s="248"/>
      <c r="BC60" s="249"/>
      <c r="BD60" s="294"/>
      <c r="BE60" s="295"/>
      <c r="BF60" s="295"/>
      <c r="BG60" s="295"/>
      <c r="BH60" s="296"/>
    </row>
    <row r="61" spans="2:60" ht="20.25" customHeight="1" x14ac:dyDescent="0.4">
      <c r="B61" s="101">
        <f>B58+1</f>
        <v>14</v>
      </c>
      <c r="C61" s="285"/>
      <c r="D61" s="286"/>
      <c r="E61" s="287"/>
      <c r="F61" s="102">
        <f>C60</f>
        <v>0</v>
      </c>
      <c r="G61" s="103"/>
      <c r="H61" s="251"/>
      <c r="I61" s="266"/>
      <c r="J61" s="267"/>
      <c r="K61" s="267"/>
      <c r="L61" s="268"/>
      <c r="M61" s="256"/>
      <c r="N61" s="257"/>
      <c r="O61" s="258"/>
      <c r="P61" s="104" t="s">
        <v>73</v>
      </c>
      <c r="Q61" s="105"/>
      <c r="R61" s="105"/>
      <c r="S61" s="106"/>
      <c r="T61" s="107"/>
      <c r="U61" s="108" t="str">
        <f>IF(U60="","",VLOOKUP(U60,'シフト記号表（勤務時間帯）'!$D$6:$X$47,21,FALSE))</f>
        <v/>
      </c>
      <c r="V61" s="109" t="str">
        <f>IF(V60="","",VLOOKUP(V60,'シフト記号表（勤務時間帯）'!$D$6:$X$47,21,FALSE))</f>
        <v/>
      </c>
      <c r="W61" s="109" t="str">
        <f>IF(W60="","",VLOOKUP(W60,'シフト記号表（勤務時間帯）'!$D$6:$X$47,21,FALSE))</f>
        <v/>
      </c>
      <c r="X61" s="109" t="str">
        <f>IF(X60="","",VLOOKUP(X60,'シフト記号表（勤務時間帯）'!$D$6:$X$47,21,FALSE))</f>
        <v/>
      </c>
      <c r="Y61" s="109" t="str">
        <f>IF(Y60="","",VLOOKUP(Y60,'シフト記号表（勤務時間帯）'!$D$6:$X$47,21,FALSE))</f>
        <v/>
      </c>
      <c r="Z61" s="109" t="str">
        <f>IF(Z60="","",VLOOKUP(Z60,'シフト記号表（勤務時間帯）'!$D$6:$X$47,21,FALSE))</f>
        <v/>
      </c>
      <c r="AA61" s="110" t="str">
        <f>IF(AA60="","",VLOOKUP(AA60,'シフト記号表（勤務時間帯）'!$D$6:$X$47,21,FALSE))</f>
        <v/>
      </c>
      <c r="AB61" s="108" t="str">
        <f>IF(AB60="","",VLOOKUP(AB60,'シフト記号表（勤務時間帯）'!$D$6:$X$47,21,FALSE))</f>
        <v/>
      </c>
      <c r="AC61" s="109" t="str">
        <f>IF(AC60="","",VLOOKUP(AC60,'シフト記号表（勤務時間帯）'!$D$6:$X$47,21,FALSE))</f>
        <v/>
      </c>
      <c r="AD61" s="109" t="str">
        <f>IF(AD60="","",VLOOKUP(AD60,'シフト記号表（勤務時間帯）'!$D$6:$X$47,21,FALSE))</f>
        <v/>
      </c>
      <c r="AE61" s="109" t="str">
        <f>IF(AE60="","",VLOOKUP(AE60,'シフト記号表（勤務時間帯）'!$D$6:$X$47,21,FALSE))</f>
        <v/>
      </c>
      <c r="AF61" s="109" t="str">
        <f>IF(AF60="","",VLOOKUP(AF60,'シフト記号表（勤務時間帯）'!$D$6:$X$47,21,FALSE))</f>
        <v/>
      </c>
      <c r="AG61" s="109" t="str">
        <f>IF(AG60="","",VLOOKUP(AG60,'シフト記号表（勤務時間帯）'!$D$6:$X$47,21,FALSE))</f>
        <v/>
      </c>
      <c r="AH61" s="110" t="str">
        <f>IF(AH60="","",VLOOKUP(AH60,'シフト記号表（勤務時間帯）'!$D$6:$X$47,21,FALSE))</f>
        <v/>
      </c>
      <c r="AI61" s="108" t="str">
        <f>IF(AI60="","",VLOOKUP(AI60,'シフト記号表（勤務時間帯）'!$D$6:$X$47,21,FALSE))</f>
        <v/>
      </c>
      <c r="AJ61" s="109" t="str">
        <f>IF(AJ60="","",VLOOKUP(AJ60,'シフト記号表（勤務時間帯）'!$D$6:$X$47,21,FALSE))</f>
        <v/>
      </c>
      <c r="AK61" s="109" t="str">
        <f>IF(AK60="","",VLOOKUP(AK60,'シフト記号表（勤務時間帯）'!$D$6:$X$47,21,FALSE))</f>
        <v/>
      </c>
      <c r="AL61" s="109" t="str">
        <f>IF(AL60="","",VLOOKUP(AL60,'シフト記号表（勤務時間帯）'!$D$6:$X$47,21,FALSE))</f>
        <v/>
      </c>
      <c r="AM61" s="109" t="str">
        <f>IF(AM60="","",VLOOKUP(AM60,'シフト記号表（勤務時間帯）'!$D$6:$X$47,21,FALSE))</f>
        <v/>
      </c>
      <c r="AN61" s="109" t="str">
        <f>IF(AN60="","",VLOOKUP(AN60,'シフト記号表（勤務時間帯）'!$D$6:$X$47,21,FALSE))</f>
        <v/>
      </c>
      <c r="AO61" s="110" t="str">
        <f>IF(AO60="","",VLOOKUP(AO60,'シフト記号表（勤務時間帯）'!$D$6:$X$47,21,FALSE))</f>
        <v/>
      </c>
      <c r="AP61" s="108" t="str">
        <f>IF(AP60="","",VLOOKUP(AP60,'シフト記号表（勤務時間帯）'!$D$6:$X$47,21,FALSE))</f>
        <v/>
      </c>
      <c r="AQ61" s="109" t="str">
        <f>IF(AQ60="","",VLOOKUP(AQ60,'シフト記号表（勤務時間帯）'!$D$6:$X$47,21,FALSE))</f>
        <v/>
      </c>
      <c r="AR61" s="109" t="str">
        <f>IF(AR60="","",VLOOKUP(AR60,'シフト記号表（勤務時間帯）'!$D$6:$X$47,21,FALSE))</f>
        <v/>
      </c>
      <c r="AS61" s="109" t="str">
        <f>IF(AS60="","",VLOOKUP(AS60,'シフト記号表（勤務時間帯）'!$D$6:$X$47,21,FALSE))</f>
        <v/>
      </c>
      <c r="AT61" s="109" t="str">
        <f>IF(AT60="","",VLOOKUP(AT60,'シフト記号表（勤務時間帯）'!$D$6:$X$47,21,FALSE))</f>
        <v/>
      </c>
      <c r="AU61" s="109" t="str">
        <f>IF(AU60="","",VLOOKUP(AU60,'シフト記号表（勤務時間帯）'!$D$6:$X$47,21,FALSE))</f>
        <v/>
      </c>
      <c r="AV61" s="110" t="str">
        <f>IF(AV60="","",VLOOKUP(AV60,'シフト記号表（勤務時間帯）'!$D$6:$X$47,21,FALSE))</f>
        <v/>
      </c>
      <c r="AW61" s="108" t="str">
        <f>IF(AW60="","",VLOOKUP(AW60,'シフト記号表（勤務時間帯）'!$D$6:$X$47,21,FALSE))</f>
        <v/>
      </c>
      <c r="AX61" s="109" t="str">
        <f>IF(AX60="","",VLOOKUP(AX60,'シフト記号表（勤務時間帯）'!$D$6:$X$47,21,FALSE))</f>
        <v/>
      </c>
      <c r="AY61" s="109" t="str">
        <f>IF(AY60="","",VLOOKUP(AY60,'シフト記号表（勤務時間帯）'!$D$6:$X$47,21,FALSE))</f>
        <v/>
      </c>
      <c r="AZ61" s="303">
        <f>IF($BC$3="４週",SUM(U61:AV61),IF($BC$3="暦月",SUM(U61:AY61),""))</f>
        <v>0</v>
      </c>
      <c r="BA61" s="304"/>
      <c r="BB61" s="305">
        <f>IF($BC$3="４週",AZ61/4,IF($BC$3="暦月",(AZ61/($BC$8/7)),""))</f>
        <v>0</v>
      </c>
      <c r="BC61" s="304"/>
      <c r="BD61" s="297"/>
      <c r="BE61" s="298"/>
      <c r="BF61" s="298"/>
      <c r="BG61" s="298"/>
      <c r="BH61" s="299"/>
    </row>
    <row r="62" spans="2:60" ht="20.25" customHeight="1" x14ac:dyDescent="0.4">
      <c r="B62" s="111"/>
      <c r="C62" s="288"/>
      <c r="D62" s="289"/>
      <c r="E62" s="290"/>
      <c r="F62" s="112"/>
      <c r="G62" s="113">
        <f>C60</f>
        <v>0</v>
      </c>
      <c r="H62" s="252"/>
      <c r="I62" s="269"/>
      <c r="J62" s="270"/>
      <c r="K62" s="270"/>
      <c r="L62" s="271"/>
      <c r="M62" s="259"/>
      <c r="N62" s="260"/>
      <c r="O62" s="261"/>
      <c r="P62" s="138" t="s">
        <v>74</v>
      </c>
      <c r="Q62" s="139"/>
      <c r="R62" s="139"/>
      <c r="S62" s="140"/>
      <c r="T62" s="141"/>
      <c r="U62" s="118" t="str">
        <f>IF(U60="","",VLOOKUP(U60,'シフト記号表（勤務時間帯）'!$D$6:$Z$47,23,FALSE))</f>
        <v/>
      </c>
      <c r="V62" s="119" t="str">
        <f>IF(V60="","",VLOOKUP(V60,'シフト記号表（勤務時間帯）'!$D$6:$Z$47,23,FALSE))</f>
        <v/>
      </c>
      <c r="W62" s="119" t="str">
        <f>IF(W60="","",VLOOKUP(W60,'シフト記号表（勤務時間帯）'!$D$6:$Z$47,23,FALSE))</f>
        <v/>
      </c>
      <c r="X62" s="119" t="str">
        <f>IF(X60="","",VLOOKUP(X60,'シフト記号表（勤務時間帯）'!$D$6:$Z$47,23,FALSE))</f>
        <v/>
      </c>
      <c r="Y62" s="119" t="str">
        <f>IF(Y60="","",VLOOKUP(Y60,'シフト記号表（勤務時間帯）'!$D$6:$Z$47,23,FALSE))</f>
        <v/>
      </c>
      <c r="Z62" s="119" t="str">
        <f>IF(Z60="","",VLOOKUP(Z60,'シフト記号表（勤務時間帯）'!$D$6:$Z$47,23,FALSE))</f>
        <v/>
      </c>
      <c r="AA62" s="120" t="str">
        <f>IF(AA60="","",VLOOKUP(AA60,'シフト記号表（勤務時間帯）'!$D$6:$Z$47,23,FALSE))</f>
        <v/>
      </c>
      <c r="AB62" s="118" t="str">
        <f>IF(AB60="","",VLOOKUP(AB60,'シフト記号表（勤務時間帯）'!$D$6:$Z$47,23,FALSE))</f>
        <v/>
      </c>
      <c r="AC62" s="119" t="str">
        <f>IF(AC60="","",VLOOKUP(AC60,'シフト記号表（勤務時間帯）'!$D$6:$Z$47,23,FALSE))</f>
        <v/>
      </c>
      <c r="AD62" s="119" t="str">
        <f>IF(AD60="","",VLOOKUP(AD60,'シフト記号表（勤務時間帯）'!$D$6:$Z$47,23,FALSE))</f>
        <v/>
      </c>
      <c r="AE62" s="119" t="str">
        <f>IF(AE60="","",VLOOKUP(AE60,'シフト記号表（勤務時間帯）'!$D$6:$Z$47,23,FALSE))</f>
        <v/>
      </c>
      <c r="AF62" s="119" t="str">
        <f>IF(AF60="","",VLOOKUP(AF60,'シフト記号表（勤務時間帯）'!$D$6:$Z$47,23,FALSE))</f>
        <v/>
      </c>
      <c r="AG62" s="119" t="str">
        <f>IF(AG60="","",VLOOKUP(AG60,'シフト記号表（勤務時間帯）'!$D$6:$Z$47,23,FALSE))</f>
        <v/>
      </c>
      <c r="AH62" s="120" t="str">
        <f>IF(AH60="","",VLOOKUP(AH60,'シフト記号表（勤務時間帯）'!$D$6:$Z$47,23,FALSE))</f>
        <v/>
      </c>
      <c r="AI62" s="118" t="str">
        <f>IF(AI60="","",VLOOKUP(AI60,'シフト記号表（勤務時間帯）'!$D$6:$Z$47,23,FALSE))</f>
        <v/>
      </c>
      <c r="AJ62" s="119" t="str">
        <f>IF(AJ60="","",VLOOKUP(AJ60,'シフト記号表（勤務時間帯）'!$D$6:$Z$47,23,FALSE))</f>
        <v/>
      </c>
      <c r="AK62" s="119" t="str">
        <f>IF(AK60="","",VLOOKUP(AK60,'シフト記号表（勤務時間帯）'!$D$6:$Z$47,23,FALSE))</f>
        <v/>
      </c>
      <c r="AL62" s="119" t="str">
        <f>IF(AL60="","",VLOOKUP(AL60,'シフト記号表（勤務時間帯）'!$D$6:$Z$47,23,FALSE))</f>
        <v/>
      </c>
      <c r="AM62" s="119" t="str">
        <f>IF(AM60="","",VLOOKUP(AM60,'シフト記号表（勤務時間帯）'!$D$6:$Z$47,23,FALSE))</f>
        <v/>
      </c>
      <c r="AN62" s="119" t="str">
        <f>IF(AN60="","",VLOOKUP(AN60,'シフト記号表（勤務時間帯）'!$D$6:$Z$47,23,FALSE))</f>
        <v/>
      </c>
      <c r="AO62" s="120" t="str">
        <f>IF(AO60="","",VLOOKUP(AO60,'シフト記号表（勤務時間帯）'!$D$6:$Z$47,23,FALSE))</f>
        <v/>
      </c>
      <c r="AP62" s="118" t="str">
        <f>IF(AP60="","",VLOOKUP(AP60,'シフト記号表（勤務時間帯）'!$D$6:$Z$47,23,FALSE))</f>
        <v/>
      </c>
      <c r="AQ62" s="119" t="str">
        <f>IF(AQ60="","",VLOOKUP(AQ60,'シフト記号表（勤務時間帯）'!$D$6:$Z$47,23,FALSE))</f>
        <v/>
      </c>
      <c r="AR62" s="119" t="str">
        <f>IF(AR60="","",VLOOKUP(AR60,'シフト記号表（勤務時間帯）'!$D$6:$Z$47,23,FALSE))</f>
        <v/>
      </c>
      <c r="AS62" s="119" t="str">
        <f>IF(AS60="","",VLOOKUP(AS60,'シフト記号表（勤務時間帯）'!$D$6:$Z$47,23,FALSE))</f>
        <v/>
      </c>
      <c r="AT62" s="119" t="str">
        <f>IF(AT60="","",VLOOKUP(AT60,'シフト記号表（勤務時間帯）'!$D$6:$Z$47,23,FALSE))</f>
        <v/>
      </c>
      <c r="AU62" s="119" t="str">
        <f>IF(AU60="","",VLOOKUP(AU60,'シフト記号表（勤務時間帯）'!$D$6:$Z$47,23,FALSE))</f>
        <v/>
      </c>
      <c r="AV62" s="120" t="str">
        <f>IF(AV60="","",VLOOKUP(AV60,'シフト記号表（勤務時間帯）'!$D$6:$Z$47,23,FALSE))</f>
        <v/>
      </c>
      <c r="AW62" s="118" t="str">
        <f>IF(AW60="","",VLOOKUP(AW60,'シフト記号表（勤務時間帯）'!$D$6:$Z$47,23,FALSE))</f>
        <v/>
      </c>
      <c r="AX62" s="119" t="str">
        <f>IF(AX60="","",VLOOKUP(AX60,'シフト記号表（勤務時間帯）'!$D$6:$Z$47,23,FALSE))</f>
        <v/>
      </c>
      <c r="AY62" s="119" t="str">
        <f>IF(AY60="","",VLOOKUP(AY60,'シフト記号表（勤務時間帯）'!$D$6:$Z$47,23,FALSE))</f>
        <v/>
      </c>
      <c r="AZ62" s="306">
        <f>IF($BC$3="４週",SUM(U62:AV62),IF($BC$3="暦月",SUM(U62:AY62),""))</f>
        <v>0</v>
      </c>
      <c r="BA62" s="307"/>
      <c r="BB62" s="308">
        <f>IF($BC$3="４週",AZ62/4,IF($BC$3="暦月",(AZ62/($BC$8/7)),""))</f>
        <v>0</v>
      </c>
      <c r="BC62" s="307"/>
      <c r="BD62" s="300"/>
      <c r="BE62" s="301"/>
      <c r="BF62" s="301"/>
      <c r="BG62" s="301"/>
      <c r="BH62" s="302"/>
    </row>
    <row r="63" spans="2:60" ht="20.25" customHeight="1" x14ac:dyDescent="0.4">
      <c r="B63" s="121"/>
      <c r="C63" s="282"/>
      <c r="D63" s="283"/>
      <c r="E63" s="284"/>
      <c r="F63" s="102"/>
      <c r="G63" s="103"/>
      <c r="H63" s="250"/>
      <c r="I63" s="263"/>
      <c r="J63" s="264"/>
      <c r="K63" s="264"/>
      <c r="L63" s="265"/>
      <c r="M63" s="253"/>
      <c r="N63" s="254"/>
      <c r="O63" s="255"/>
      <c r="P63" s="124" t="s">
        <v>18</v>
      </c>
      <c r="Q63" s="131"/>
      <c r="R63" s="131"/>
      <c r="S63" s="132"/>
      <c r="T63" s="137"/>
      <c r="U63" s="128"/>
      <c r="V63" s="129"/>
      <c r="W63" s="129"/>
      <c r="X63" s="129"/>
      <c r="Y63" s="129"/>
      <c r="Z63" s="129"/>
      <c r="AA63" s="130"/>
      <c r="AB63" s="128"/>
      <c r="AC63" s="129"/>
      <c r="AD63" s="129"/>
      <c r="AE63" s="129"/>
      <c r="AF63" s="129"/>
      <c r="AG63" s="129"/>
      <c r="AH63" s="130"/>
      <c r="AI63" s="128"/>
      <c r="AJ63" s="129"/>
      <c r="AK63" s="129"/>
      <c r="AL63" s="129"/>
      <c r="AM63" s="129"/>
      <c r="AN63" s="129"/>
      <c r="AO63" s="130"/>
      <c r="AP63" s="128"/>
      <c r="AQ63" s="129"/>
      <c r="AR63" s="129"/>
      <c r="AS63" s="129"/>
      <c r="AT63" s="129"/>
      <c r="AU63" s="129"/>
      <c r="AV63" s="130"/>
      <c r="AW63" s="128"/>
      <c r="AX63" s="129"/>
      <c r="AY63" s="129"/>
      <c r="AZ63" s="262"/>
      <c r="BA63" s="249"/>
      <c r="BB63" s="248"/>
      <c r="BC63" s="249"/>
      <c r="BD63" s="294"/>
      <c r="BE63" s="295"/>
      <c r="BF63" s="295"/>
      <c r="BG63" s="295"/>
      <c r="BH63" s="296"/>
    </row>
    <row r="64" spans="2:60" ht="20.25" customHeight="1" x14ac:dyDescent="0.4">
      <c r="B64" s="101">
        <f>B61+1</f>
        <v>15</v>
      </c>
      <c r="C64" s="285"/>
      <c r="D64" s="286"/>
      <c r="E64" s="287"/>
      <c r="F64" s="102">
        <f>C63</f>
        <v>0</v>
      </c>
      <c r="G64" s="103"/>
      <c r="H64" s="251"/>
      <c r="I64" s="266"/>
      <c r="J64" s="267"/>
      <c r="K64" s="267"/>
      <c r="L64" s="268"/>
      <c r="M64" s="256"/>
      <c r="N64" s="257"/>
      <c r="O64" s="258"/>
      <c r="P64" s="104" t="s">
        <v>73</v>
      </c>
      <c r="Q64" s="105"/>
      <c r="R64" s="105"/>
      <c r="S64" s="106"/>
      <c r="T64" s="107"/>
      <c r="U64" s="108" t="str">
        <f>IF(U63="","",VLOOKUP(U63,'シフト記号表（勤務時間帯）'!$D$6:$X$47,21,FALSE))</f>
        <v/>
      </c>
      <c r="V64" s="109" t="str">
        <f>IF(V63="","",VLOOKUP(V63,'シフト記号表（勤務時間帯）'!$D$6:$X$47,21,FALSE))</f>
        <v/>
      </c>
      <c r="W64" s="109" t="str">
        <f>IF(W63="","",VLOOKUP(W63,'シフト記号表（勤務時間帯）'!$D$6:$X$47,21,FALSE))</f>
        <v/>
      </c>
      <c r="X64" s="109" t="str">
        <f>IF(X63="","",VLOOKUP(X63,'シフト記号表（勤務時間帯）'!$D$6:$X$47,21,FALSE))</f>
        <v/>
      </c>
      <c r="Y64" s="109" t="str">
        <f>IF(Y63="","",VLOOKUP(Y63,'シフト記号表（勤務時間帯）'!$D$6:$X$47,21,FALSE))</f>
        <v/>
      </c>
      <c r="Z64" s="109" t="str">
        <f>IF(Z63="","",VLOOKUP(Z63,'シフト記号表（勤務時間帯）'!$D$6:$X$47,21,FALSE))</f>
        <v/>
      </c>
      <c r="AA64" s="110" t="str">
        <f>IF(AA63="","",VLOOKUP(AA63,'シフト記号表（勤務時間帯）'!$D$6:$X$47,21,FALSE))</f>
        <v/>
      </c>
      <c r="AB64" s="108" t="str">
        <f>IF(AB63="","",VLOOKUP(AB63,'シフト記号表（勤務時間帯）'!$D$6:$X$47,21,FALSE))</f>
        <v/>
      </c>
      <c r="AC64" s="109" t="str">
        <f>IF(AC63="","",VLOOKUP(AC63,'シフト記号表（勤務時間帯）'!$D$6:$X$47,21,FALSE))</f>
        <v/>
      </c>
      <c r="AD64" s="109" t="str">
        <f>IF(AD63="","",VLOOKUP(AD63,'シフト記号表（勤務時間帯）'!$D$6:$X$47,21,FALSE))</f>
        <v/>
      </c>
      <c r="AE64" s="109" t="str">
        <f>IF(AE63="","",VLOOKUP(AE63,'シフト記号表（勤務時間帯）'!$D$6:$X$47,21,FALSE))</f>
        <v/>
      </c>
      <c r="AF64" s="109" t="str">
        <f>IF(AF63="","",VLOOKUP(AF63,'シフト記号表（勤務時間帯）'!$D$6:$X$47,21,FALSE))</f>
        <v/>
      </c>
      <c r="AG64" s="109" t="str">
        <f>IF(AG63="","",VLOOKUP(AG63,'シフト記号表（勤務時間帯）'!$D$6:$X$47,21,FALSE))</f>
        <v/>
      </c>
      <c r="AH64" s="110" t="str">
        <f>IF(AH63="","",VLOOKUP(AH63,'シフト記号表（勤務時間帯）'!$D$6:$X$47,21,FALSE))</f>
        <v/>
      </c>
      <c r="AI64" s="108" t="str">
        <f>IF(AI63="","",VLOOKUP(AI63,'シフト記号表（勤務時間帯）'!$D$6:$X$47,21,FALSE))</f>
        <v/>
      </c>
      <c r="AJ64" s="109" t="str">
        <f>IF(AJ63="","",VLOOKUP(AJ63,'シフト記号表（勤務時間帯）'!$D$6:$X$47,21,FALSE))</f>
        <v/>
      </c>
      <c r="AK64" s="109" t="str">
        <f>IF(AK63="","",VLOOKUP(AK63,'シフト記号表（勤務時間帯）'!$D$6:$X$47,21,FALSE))</f>
        <v/>
      </c>
      <c r="AL64" s="109" t="str">
        <f>IF(AL63="","",VLOOKUP(AL63,'シフト記号表（勤務時間帯）'!$D$6:$X$47,21,FALSE))</f>
        <v/>
      </c>
      <c r="AM64" s="109" t="str">
        <f>IF(AM63="","",VLOOKUP(AM63,'シフト記号表（勤務時間帯）'!$D$6:$X$47,21,FALSE))</f>
        <v/>
      </c>
      <c r="AN64" s="109" t="str">
        <f>IF(AN63="","",VLOOKUP(AN63,'シフト記号表（勤務時間帯）'!$D$6:$X$47,21,FALSE))</f>
        <v/>
      </c>
      <c r="AO64" s="110" t="str">
        <f>IF(AO63="","",VLOOKUP(AO63,'シフト記号表（勤務時間帯）'!$D$6:$X$47,21,FALSE))</f>
        <v/>
      </c>
      <c r="AP64" s="108" t="str">
        <f>IF(AP63="","",VLOOKUP(AP63,'シフト記号表（勤務時間帯）'!$D$6:$X$47,21,FALSE))</f>
        <v/>
      </c>
      <c r="AQ64" s="109" t="str">
        <f>IF(AQ63="","",VLOOKUP(AQ63,'シフト記号表（勤務時間帯）'!$D$6:$X$47,21,FALSE))</f>
        <v/>
      </c>
      <c r="AR64" s="109" t="str">
        <f>IF(AR63="","",VLOOKUP(AR63,'シフト記号表（勤務時間帯）'!$D$6:$X$47,21,FALSE))</f>
        <v/>
      </c>
      <c r="AS64" s="109" t="str">
        <f>IF(AS63="","",VLOOKUP(AS63,'シフト記号表（勤務時間帯）'!$D$6:$X$47,21,FALSE))</f>
        <v/>
      </c>
      <c r="AT64" s="109" t="str">
        <f>IF(AT63="","",VLOOKUP(AT63,'シフト記号表（勤務時間帯）'!$D$6:$X$47,21,FALSE))</f>
        <v/>
      </c>
      <c r="AU64" s="109" t="str">
        <f>IF(AU63="","",VLOOKUP(AU63,'シフト記号表（勤務時間帯）'!$D$6:$X$47,21,FALSE))</f>
        <v/>
      </c>
      <c r="AV64" s="110" t="str">
        <f>IF(AV63="","",VLOOKUP(AV63,'シフト記号表（勤務時間帯）'!$D$6:$X$47,21,FALSE))</f>
        <v/>
      </c>
      <c r="AW64" s="108" t="str">
        <f>IF(AW63="","",VLOOKUP(AW63,'シフト記号表（勤務時間帯）'!$D$6:$X$47,21,FALSE))</f>
        <v/>
      </c>
      <c r="AX64" s="109" t="str">
        <f>IF(AX63="","",VLOOKUP(AX63,'シフト記号表（勤務時間帯）'!$D$6:$X$47,21,FALSE))</f>
        <v/>
      </c>
      <c r="AY64" s="109" t="str">
        <f>IF(AY63="","",VLOOKUP(AY63,'シフト記号表（勤務時間帯）'!$D$6:$X$47,21,FALSE))</f>
        <v/>
      </c>
      <c r="AZ64" s="303">
        <f>IF($BC$3="４週",SUM(U64:AV64),IF($BC$3="暦月",SUM(U64:AY64),""))</f>
        <v>0</v>
      </c>
      <c r="BA64" s="304"/>
      <c r="BB64" s="305">
        <f>IF($BC$3="４週",AZ64/4,IF($BC$3="暦月",(AZ64/($BC$8/7)),""))</f>
        <v>0</v>
      </c>
      <c r="BC64" s="304"/>
      <c r="BD64" s="297"/>
      <c r="BE64" s="298"/>
      <c r="BF64" s="298"/>
      <c r="BG64" s="298"/>
      <c r="BH64" s="299"/>
    </row>
    <row r="65" spans="2:60" ht="20.25" customHeight="1" x14ac:dyDescent="0.4">
      <c r="B65" s="111"/>
      <c r="C65" s="288"/>
      <c r="D65" s="289"/>
      <c r="E65" s="290"/>
      <c r="F65" s="112"/>
      <c r="G65" s="113">
        <f>C63</f>
        <v>0</v>
      </c>
      <c r="H65" s="252"/>
      <c r="I65" s="269"/>
      <c r="J65" s="270"/>
      <c r="K65" s="270"/>
      <c r="L65" s="271"/>
      <c r="M65" s="259"/>
      <c r="N65" s="260"/>
      <c r="O65" s="261"/>
      <c r="P65" s="138" t="s">
        <v>74</v>
      </c>
      <c r="Q65" s="139"/>
      <c r="R65" s="139"/>
      <c r="S65" s="140"/>
      <c r="T65" s="141"/>
      <c r="U65" s="118" t="str">
        <f>IF(U63="","",VLOOKUP(U63,'シフト記号表（勤務時間帯）'!$D$6:$Z$47,23,FALSE))</f>
        <v/>
      </c>
      <c r="V65" s="119" t="str">
        <f>IF(V63="","",VLOOKUP(V63,'シフト記号表（勤務時間帯）'!$D$6:$Z$47,23,FALSE))</f>
        <v/>
      </c>
      <c r="W65" s="119" t="str">
        <f>IF(W63="","",VLOOKUP(W63,'シフト記号表（勤務時間帯）'!$D$6:$Z$47,23,FALSE))</f>
        <v/>
      </c>
      <c r="X65" s="119" t="str">
        <f>IF(X63="","",VLOOKUP(X63,'シフト記号表（勤務時間帯）'!$D$6:$Z$47,23,FALSE))</f>
        <v/>
      </c>
      <c r="Y65" s="119" t="str">
        <f>IF(Y63="","",VLOOKUP(Y63,'シフト記号表（勤務時間帯）'!$D$6:$Z$47,23,FALSE))</f>
        <v/>
      </c>
      <c r="Z65" s="119" t="str">
        <f>IF(Z63="","",VLOOKUP(Z63,'シフト記号表（勤務時間帯）'!$D$6:$Z$47,23,FALSE))</f>
        <v/>
      </c>
      <c r="AA65" s="120" t="str">
        <f>IF(AA63="","",VLOOKUP(AA63,'シフト記号表（勤務時間帯）'!$D$6:$Z$47,23,FALSE))</f>
        <v/>
      </c>
      <c r="AB65" s="118" t="str">
        <f>IF(AB63="","",VLOOKUP(AB63,'シフト記号表（勤務時間帯）'!$D$6:$Z$47,23,FALSE))</f>
        <v/>
      </c>
      <c r="AC65" s="119" t="str">
        <f>IF(AC63="","",VLOOKUP(AC63,'シフト記号表（勤務時間帯）'!$D$6:$Z$47,23,FALSE))</f>
        <v/>
      </c>
      <c r="AD65" s="119" t="str">
        <f>IF(AD63="","",VLOOKUP(AD63,'シフト記号表（勤務時間帯）'!$D$6:$Z$47,23,FALSE))</f>
        <v/>
      </c>
      <c r="AE65" s="119" t="str">
        <f>IF(AE63="","",VLOOKUP(AE63,'シフト記号表（勤務時間帯）'!$D$6:$Z$47,23,FALSE))</f>
        <v/>
      </c>
      <c r="AF65" s="119" t="str">
        <f>IF(AF63="","",VLOOKUP(AF63,'シフト記号表（勤務時間帯）'!$D$6:$Z$47,23,FALSE))</f>
        <v/>
      </c>
      <c r="AG65" s="119" t="str">
        <f>IF(AG63="","",VLOOKUP(AG63,'シフト記号表（勤務時間帯）'!$D$6:$Z$47,23,FALSE))</f>
        <v/>
      </c>
      <c r="AH65" s="120" t="str">
        <f>IF(AH63="","",VLOOKUP(AH63,'シフト記号表（勤務時間帯）'!$D$6:$Z$47,23,FALSE))</f>
        <v/>
      </c>
      <c r="AI65" s="118" t="str">
        <f>IF(AI63="","",VLOOKUP(AI63,'シフト記号表（勤務時間帯）'!$D$6:$Z$47,23,FALSE))</f>
        <v/>
      </c>
      <c r="AJ65" s="119" t="str">
        <f>IF(AJ63="","",VLOOKUP(AJ63,'シフト記号表（勤務時間帯）'!$D$6:$Z$47,23,FALSE))</f>
        <v/>
      </c>
      <c r="AK65" s="119" t="str">
        <f>IF(AK63="","",VLOOKUP(AK63,'シフト記号表（勤務時間帯）'!$D$6:$Z$47,23,FALSE))</f>
        <v/>
      </c>
      <c r="AL65" s="119" t="str">
        <f>IF(AL63="","",VLOOKUP(AL63,'シフト記号表（勤務時間帯）'!$D$6:$Z$47,23,FALSE))</f>
        <v/>
      </c>
      <c r="AM65" s="119" t="str">
        <f>IF(AM63="","",VLOOKUP(AM63,'シフト記号表（勤務時間帯）'!$D$6:$Z$47,23,FALSE))</f>
        <v/>
      </c>
      <c r="AN65" s="119" t="str">
        <f>IF(AN63="","",VLOOKUP(AN63,'シフト記号表（勤務時間帯）'!$D$6:$Z$47,23,FALSE))</f>
        <v/>
      </c>
      <c r="AO65" s="120" t="str">
        <f>IF(AO63="","",VLOOKUP(AO63,'シフト記号表（勤務時間帯）'!$D$6:$Z$47,23,FALSE))</f>
        <v/>
      </c>
      <c r="AP65" s="118" t="str">
        <f>IF(AP63="","",VLOOKUP(AP63,'シフト記号表（勤務時間帯）'!$D$6:$Z$47,23,FALSE))</f>
        <v/>
      </c>
      <c r="AQ65" s="119" t="str">
        <f>IF(AQ63="","",VLOOKUP(AQ63,'シフト記号表（勤務時間帯）'!$D$6:$Z$47,23,FALSE))</f>
        <v/>
      </c>
      <c r="AR65" s="119" t="str">
        <f>IF(AR63="","",VLOOKUP(AR63,'シフト記号表（勤務時間帯）'!$D$6:$Z$47,23,FALSE))</f>
        <v/>
      </c>
      <c r="AS65" s="119" t="str">
        <f>IF(AS63="","",VLOOKUP(AS63,'シフト記号表（勤務時間帯）'!$D$6:$Z$47,23,FALSE))</f>
        <v/>
      </c>
      <c r="AT65" s="119" t="str">
        <f>IF(AT63="","",VLOOKUP(AT63,'シフト記号表（勤務時間帯）'!$D$6:$Z$47,23,FALSE))</f>
        <v/>
      </c>
      <c r="AU65" s="119" t="str">
        <f>IF(AU63="","",VLOOKUP(AU63,'シフト記号表（勤務時間帯）'!$D$6:$Z$47,23,FALSE))</f>
        <v/>
      </c>
      <c r="AV65" s="120" t="str">
        <f>IF(AV63="","",VLOOKUP(AV63,'シフト記号表（勤務時間帯）'!$D$6:$Z$47,23,FALSE))</f>
        <v/>
      </c>
      <c r="AW65" s="118" t="str">
        <f>IF(AW63="","",VLOOKUP(AW63,'シフト記号表（勤務時間帯）'!$D$6:$Z$47,23,FALSE))</f>
        <v/>
      </c>
      <c r="AX65" s="119" t="str">
        <f>IF(AX63="","",VLOOKUP(AX63,'シフト記号表（勤務時間帯）'!$D$6:$Z$47,23,FALSE))</f>
        <v/>
      </c>
      <c r="AY65" s="119" t="str">
        <f>IF(AY63="","",VLOOKUP(AY63,'シフト記号表（勤務時間帯）'!$D$6:$Z$47,23,FALSE))</f>
        <v/>
      </c>
      <c r="AZ65" s="306">
        <f>IF($BC$3="４週",SUM(U65:AV65),IF($BC$3="暦月",SUM(U65:AY65),""))</f>
        <v>0</v>
      </c>
      <c r="BA65" s="307"/>
      <c r="BB65" s="308">
        <f>IF($BC$3="４週",AZ65/4,IF($BC$3="暦月",(AZ65/($BC$8/7)),""))</f>
        <v>0</v>
      </c>
      <c r="BC65" s="307"/>
      <c r="BD65" s="300"/>
      <c r="BE65" s="301"/>
      <c r="BF65" s="301"/>
      <c r="BG65" s="301"/>
      <c r="BH65" s="302"/>
    </row>
    <row r="66" spans="2:60" ht="20.25" customHeight="1" x14ac:dyDescent="0.4">
      <c r="B66" s="121"/>
      <c r="C66" s="282"/>
      <c r="D66" s="283"/>
      <c r="E66" s="284"/>
      <c r="F66" s="122"/>
      <c r="G66" s="123"/>
      <c r="H66" s="343"/>
      <c r="I66" s="263"/>
      <c r="J66" s="264"/>
      <c r="K66" s="264"/>
      <c r="L66" s="265"/>
      <c r="M66" s="253"/>
      <c r="N66" s="254"/>
      <c r="O66" s="255"/>
      <c r="P66" s="142" t="s">
        <v>18</v>
      </c>
      <c r="Q66" s="143"/>
      <c r="R66" s="143"/>
      <c r="S66" s="144"/>
      <c r="T66" s="145"/>
      <c r="U66" s="128"/>
      <c r="V66" s="129"/>
      <c r="W66" s="129"/>
      <c r="X66" s="129"/>
      <c r="Y66" s="129"/>
      <c r="Z66" s="129"/>
      <c r="AA66" s="130"/>
      <c r="AB66" s="128"/>
      <c r="AC66" s="129"/>
      <c r="AD66" s="129"/>
      <c r="AE66" s="129"/>
      <c r="AF66" s="129"/>
      <c r="AG66" s="129"/>
      <c r="AH66" s="130"/>
      <c r="AI66" s="128"/>
      <c r="AJ66" s="129"/>
      <c r="AK66" s="129"/>
      <c r="AL66" s="129"/>
      <c r="AM66" s="129"/>
      <c r="AN66" s="129"/>
      <c r="AO66" s="130"/>
      <c r="AP66" s="128"/>
      <c r="AQ66" s="129"/>
      <c r="AR66" s="129"/>
      <c r="AS66" s="129"/>
      <c r="AT66" s="129"/>
      <c r="AU66" s="129"/>
      <c r="AV66" s="130"/>
      <c r="AW66" s="128"/>
      <c r="AX66" s="129"/>
      <c r="AY66" s="129"/>
      <c r="AZ66" s="262"/>
      <c r="BA66" s="249"/>
      <c r="BB66" s="248"/>
      <c r="BC66" s="249"/>
      <c r="BD66" s="294"/>
      <c r="BE66" s="295"/>
      <c r="BF66" s="295"/>
      <c r="BG66" s="295"/>
      <c r="BH66" s="296"/>
    </row>
    <row r="67" spans="2:60" ht="20.25" customHeight="1" x14ac:dyDescent="0.4">
      <c r="B67" s="101">
        <f>B64+1</f>
        <v>16</v>
      </c>
      <c r="C67" s="285"/>
      <c r="D67" s="286"/>
      <c r="E67" s="287"/>
      <c r="F67" s="102">
        <f>C66</f>
        <v>0</v>
      </c>
      <c r="G67" s="103"/>
      <c r="H67" s="251"/>
      <c r="I67" s="266"/>
      <c r="J67" s="267"/>
      <c r="K67" s="267"/>
      <c r="L67" s="268"/>
      <c r="M67" s="256"/>
      <c r="N67" s="257"/>
      <c r="O67" s="258"/>
      <c r="P67" s="104" t="s">
        <v>73</v>
      </c>
      <c r="Q67" s="105"/>
      <c r="R67" s="105"/>
      <c r="S67" s="106"/>
      <c r="T67" s="107"/>
      <c r="U67" s="108" t="str">
        <f>IF(U66="","",VLOOKUP(U66,'シフト記号表（勤務時間帯）'!$D$6:$X$47,21,FALSE))</f>
        <v/>
      </c>
      <c r="V67" s="109" t="str">
        <f>IF(V66="","",VLOOKUP(V66,'シフト記号表（勤務時間帯）'!$D$6:$X$47,21,FALSE))</f>
        <v/>
      </c>
      <c r="W67" s="109" t="str">
        <f>IF(W66="","",VLOOKUP(W66,'シフト記号表（勤務時間帯）'!$D$6:$X$47,21,FALSE))</f>
        <v/>
      </c>
      <c r="X67" s="109" t="str">
        <f>IF(X66="","",VLOOKUP(X66,'シフト記号表（勤務時間帯）'!$D$6:$X$47,21,FALSE))</f>
        <v/>
      </c>
      <c r="Y67" s="109" t="str">
        <f>IF(Y66="","",VLOOKUP(Y66,'シフト記号表（勤務時間帯）'!$D$6:$X$47,21,FALSE))</f>
        <v/>
      </c>
      <c r="Z67" s="109" t="str">
        <f>IF(Z66="","",VLOOKUP(Z66,'シフト記号表（勤務時間帯）'!$D$6:$X$47,21,FALSE))</f>
        <v/>
      </c>
      <c r="AA67" s="110" t="str">
        <f>IF(AA66="","",VLOOKUP(AA66,'シフト記号表（勤務時間帯）'!$D$6:$X$47,21,FALSE))</f>
        <v/>
      </c>
      <c r="AB67" s="108" t="str">
        <f>IF(AB66="","",VLOOKUP(AB66,'シフト記号表（勤務時間帯）'!$D$6:$X$47,21,FALSE))</f>
        <v/>
      </c>
      <c r="AC67" s="109" t="str">
        <f>IF(AC66="","",VLOOKUP(AC66,'シフト記号表（勤務時間帯）'!$D$6:$X$47,21,FALSE))</f>
        <v/>
      </c>
      <c r="AD67" s="109" t="str">
        <f>IF(AD66="","",VLOOKUP(AD66,'シフト記号表（勤務時間帯）'!$D$6:$X$47,21,FALSE))</f>
        <v/>
      </c>
      <c r="AE67" s="109" t="str">
        <f>IF(AE66="","",VLOOKUP(AE66,'シフト記号表（勤務時間帯）'!$D$6:$X$47,21,FALSE))</f>
        <v/>
      </c>
      <c r="AF67" s="109" t="str">
        <f>IF(AF66="","",VLOOKUP(AF66,'シフト記号表（勤務時間帯）'!$D$6:$X$47,21,FALSE))</f>
        <v/>
      </c>
      <c r="AG67" s="109" t="str">
        <f>IF(AG66="","",VLOOKUP(AG66,'シフト記号表（勤務時間帯）'!$D$6:$X$47,21,FALSE))</f>
        <v/>
      </c>
      <c r="AH67" s="110" t="str">
        <f>IF(AH66="","",VLOOKUP(AH66,'シフト記号表（勤務時間帯）'!$D$6:$X$47,21,FALSE))</f>
        <v/>
      </c>
      <c r="AI67" s="108" t="str">
        <f>IF(AI66="","",VLOOKUP(AI66,'シフト記号表（勤務時間帯）'!$D$6:$X$47,21,FALSE))</f>
        <v/>
      </c>
      <c r="AJ67" s="109" t="str">
        <f>IF(AJ66="","",VLOOKUP(AJ66,'シフト記号表（勤務時間帯）'!$D$6:$X$47,21,FALSE))</f>
        <v/>
      </c>
      <c r="AK67" s="109" t="str">
        <f>IF(AK66="","",VLOOKUP(AK66,'シフト記号表（勤務時間帯）'!$D$6:$X$47,21,FALSE))</f>
        <v/>
      </c>
      <c r="AL67" s="109" t="str">
        <f>IF(AL66="","",VLOOKUP(AL66,'シフト記号表（勤務時間帯）'!$D$6:$X$47,21,FALSE))</f>
        <v/>
      </c>
      <c r="AM67" s="109" t="str">
        <f>IF(AM66="","",VLOOKUP(AM66,'シフト記号表（勤務時間帯）'!$D$6:$X$47,21,FALSE))</f>
        <v/>
      </c>
      <c r="AN67" s="109" t="str">
        <f>IF(AN66="","",VLOOKUP(AN66,'シフト記号表（勤務時間帯）'!$D$6:$X$47,21,FALSE))</f>
        <v/>
      </c>
      <c r="AO67" s="110" t="str">
        <f>IF(AO66="","",VLOOKUP(AO66,'シフト記号表（勤務時間帯）'!$D$6:$X$47,21,FALSE))</f>
        <v/>
      </c>
      <c r="AP67" s="108" t="str">
        <f>IF(AP66="","",VLOOKUP(AP66,'シフト記号表（勤務時間帯）'!$D$6:$X$47,21,FALSE))</f>
        <v/>
      </c>
      <c r="AQ67" s="109" t="str">
        <f>IF(AQ66="","",VLOOKUP(AQ66,'シフト記号表（勤務時間帯）'!$D$6:$X$47,21,FALSE))</f>
        <v/>
      </c>
      <c r="AR67" s="109" t="str">
        <f>IF(AR66="","",VLOOKUP(AR66,'シフト記号表（勤務時間帯）'!$D$6:$X$47,21,FALSE))</f>
        <v/>
      </c>
      <c r="AS67" s="109" t="str">
        <f>IF(AS66="","",VLOOKUP(AS66,'シフト記号表（勤務時間帯）'!$D$6:$X$47,21,FALSE))</f>
        <v/>
      </c>
      <c r="AT67" s="109" t="str">
        <f>IF(AT66="","",VLOOKUP(AT66,'シフト記号表（勤務時間帯）'!$D$6:$X$47,21,FALSE))</f>
        <v/>
      </c>
      <c r="AU67" s="109" t="str">
        <f>IF(AU66="","",VLOOKUP(AU66,'シフト記号表（勤務時間帯）'!$D$6:$X$47,21,FALSE))</f>
        <v/>
      </c>
      <c r="AV67" s="110" t="str">
        <f>IF(AV66="","",VLOOKUP(AV66,'シフト記号表（勤務時間帯）'!$D$6:$X$47,21,FALSE))</f>
        <v/>
      </c>
      <c r="AW67" s="108" t="str">
        <f>IF(AW66="","",VLOOKUP(AW66,'シフト記号表（勤務時間帯）'!$D$6:$X$47,21,FALSE))</f>
        <v/>
      </c>
      <c r="AX67" s="109" t="str">
        <f>IF(AX66="","",VLOOKUP(AX66,'シフト記号表（勤務時間帯）'!$D$6:$X$47,21,FALSE))</f>
        <v/>
      </c>
      <c r="AY67" s="109" t="str">
        <f>IF(AY66="","",VLOOKUP(AY66,'シフト記号表（勤務時間帯）'!$D$6:$X$47,21,FALSE))</f>
        <v/>
      </c>
      <c r="AZ67" s="303">
        <f>IF($BC$3="４週",SUM(U67:AV67),IF($BC$3="暦月",SUM(U67:AY67),""))</f>
        <v>0</v>
      </c>
      <c r="BA67" s="304"/>
      <c r="BB67" s="305">
        <f>IF($BC$3="４週",AZ67/4,IF($BC$3="暦月",(AZ67/($BC$8/7)),""))</f>
        <v>0</v>
      </c>
      <c r="BC67" s="304"/>
      <c r="BD67" s="297"/>
      <c r="BE67" s="298"/>
      <c r="BF67" s="298"/>
      <c r="BG67" s="298"/>
      <c r="BH67" s="299"/>
    </row>
    <row r="68" spans="2:60" ht="20.25" customHeight="1" x14ac:dyDescent="0.4">
      <c r="B68" s="111"/>
      <c r="C68" s="288"/>
      <c r="D68" s="289"/>
      <c r="E68" s="290"/>
      <c r="F68" s="112"/>
      <c r="G68" s="113">
        <f>C66</f>
        <v>0</v>
      </c>
      <c r="H68" s="252"/>
      <c r="I68" s="269"/>
      <c r="J68" s="270"/>
      <c r="K68" s="270"/>
      <c r="L68" s="271"/>
      <c r="M68" s="259"/>
      <c r="N68" s="260"/>
      <c r="O68" s="261"/>
      <c r="P68" s="146" t="s">
        <v>74</v>
      </c>
      <c r="Q68" s="115"/>
      <c r="R68" s="115"/>
      <c r="S68" s="135"/>
      <c r="T68" s="136"/>
      <c r="U68" s="118" t="str">
        <f>IF(U66="","",VLOOKUP(U66,'シフト記号表（勤務時間帯）'!$D$6:$Z$47,23,FALSE))</f>
        <v/>
      </c>
      <c r="V68" s="119" t="str">
        <f>IF(V66="","",VLOOKUP(V66,'シフト記号表（勤務時間帯）'!$D$6:$Z$47,23,FALSE))</f>
        <v/>
      </c>
      <c r="W68" s="119" t="str">
        <f>IF(W66="","",VLOOKUP(W66,'シフト記号表（勤務時間帯）'!$D$6:$Z$47,23,FALSE))</f>
        <v/>
      </c>
      <c r="X68" s="119" t="str">
        <f>IF(X66="","",VLOOKUP(X66,'シフト記号表（勤務時間帯）'!$D$6:$Z$47,23,FALSE))</f>
        <v/>
      </c>
      <c r="Y68" s="119" t="str">
        <f>IF(Y66="","",VLOOKUP(Y66,'シフト記号表（勤務時間帯）'!$D$6:$Z$47,23,FALSE))</f>
        <v/>
      </c>
      <c r="Z68" s="119" t="str">
        <f>IF(Z66="","",VLOOKUP(Z66,'シフト記号表（勤務時間帯）'!$D$6:$Z$47,23,FALSE))</f>
        <v/>
      </c>
      <c r="AA68" s="120" t="str">
        <f>IF(AA66="","",VLOOKUP(AA66,'シフト記号表（勤務時間帯）'!$D$6:$Z$47,23,FALSE))</f>
        <v/>
      </c>
      <c r="AB68" s="118" t="str">
        <f>IF(AB66="","",VLOOKUP(AB66,'シフト記号表（勤務時間帯）'!$D$6:$Z$47,23,FALSE))</f>
        <v/>
      </c>
      <c r="AC68" s="119" t="str">
        <f>IF(AC66="","",VLOOKUP(AC66,'シフト記号表（勤務時間帯）'!$D$6:$Z$47,23,FALSE))</f>
        <v/>
      </c>
      <c r="AD68" s="119" t="str">
        <f>IF(AD66="","",VLOOKUP(AD66,'シフト記号表（勤務時間帯）'!$D$6:$Z$47,23,FALSE))</f>
        <v/>
      </c>
      <c r="AE68" s="119" t="str">
        <f>IF(AE66="","",VLOOKUP(AE66,'シフト記号表（勤務時間帯）'!$D$6:$Z$47,23,FALSE))</f>
        <v/>
      </c>
      <c r="AF68" s="119" t="str">
        <f>IF(AF66="","",VLOOKUP(AF66,'シフト記号表（勤務時間帯）'!$D$6:$Z$47,23,FALSE))</f>
        <v/>
      </c>
      <c r="AG68" s="119" t="str">
        <f>IF(AG66="","",VLOOKUP(AG66,'シフト記号表（勤務時間帯）'!$D$6:$Z$47,23,FALSE))</f>
        <v/>
      </c>
      <c r="AH68" s="120" t="str">
        <f>IF(AH66="","",VLOOKUP(AH66,'シフト記号表（勤務時間帯）'!$D$6:$Z$47,23,FALSE))</f>
        <v/>
      </c>
      <c r="AI68" s="118" t="str">
        <f>IF(AI66="","",VLOOKUP(AI66,'シフト記号表（勤務時間帯）'!$D$6:$Z$47,23,FALSE))</f>
        <v/>
      </c>
      <c r="AJ68" s="119" t="str">
        <f>IF(AJ66="","",VLOOKUP(AJ66,'シフト記号表（勤務時間帯）'!$D$6:$Z$47,23,FALSE))</f>
        <v/>
      </c>
      <c r="AK68" s="119" t="str">
        <f>IF(AK66="","",VLOOKUP(AK66,'シフト記号表（勤務時間帯）'!$D$6:$Z$47,23,FALSE))</f>
        <v/>
      </c>
      <c r="AL68" s="119" t="str">
        <f>IF(AL66="","",VLOOKUP(AL66,'シフト記号表（勤務時間帯）'!$D$6:$Z$47,23,FALSE))</f>
        <v/>
      </c>
      <c r="AM68" s="119" t="str">
        <f>IF(AM66="","",VLOOKUP(AM66,'シフト記号表（勤務時間帯）'!$D$6:$Z$47,23,FALSE))</f>
        <v/>
      </c>
      <c r="AN68" s="119" t="str">
        <f>IF(AN66="","",VLOOKUP(AN66,'シフト記号表（勤務時間帯）'!$D$6:$Z$47,23,FALSE))</f>
        <v/>
      </c>
      <c r="AO68" s="120" t="str">
        <f>IF(AO66="","",VLOOKUP(AO66,'シフト記号表（勤務時間帯）'!$D$6:$Z$47,23,FALSE))</f>
        <v/>
      </c>
      <c r="AP68" s="118" t="str">
        <f>IF(AP66="","",VLOOKUP(AP66,'シフト記号表（勤務時間帯）'!$D$6:$Z$47,23,FALSE))</f>
        <v/>
      </c>
      <c r="AQ68" s="119" t="str">
        <f>IF(AQ66="","",VLOOKUP(AQ66,'シフト記号表（勤務時間帯）'!$D$6:$Z$47,23,FALSE))</f>
        <v/>
      </c>
      <c r="AR68" s="119" t="str">
        <f>IF(AR66="","",VLOOKUP(AR66,'シフト記号表（勤務時間帯）'!$D$6:$Z$47,23,FALSE))</f>
        <v/>
      </c>
      <c r="AS68" s="119" t="str">
        <f>IF(AS66="","",VLOOKUP(AS66,'シフト記号表（勤務時間帯）'!$D$6:$Z$47,23,FALSE))</f>
        <v/>
      </c>
      <c r="AT68" s="119" t="str">
        <f>IF(AT66="","",VLOOKUP(AT66,'シフト記号表（勤務時間帯）'!$D$6:$Z$47,23,FALSE))</f>
        <v/>
      </c>
      <c r="AU68" s="119" t="str">
        <f>IF(AU66="","",VLOOKUP(AU66,'シフト記号表（勤務時間帯）'!$D$6:$Z$47,23,FALSE))</f>
        <v/>
      </c>
      <c r="AV68" s="120" t="str">
        <f>IF(AV66="","",VLOOKUP(AV66,'シフト記号表（勤務時間帯）'!$D$6:$Z$47,23,FALSE))</f>
        <v/>
      </c>
      <c r="AW68" s="118" t="str">
        <f>IF(AW66="","",VLOOKUP(AW66,'シフト記号表（勤務時間帯）'!$D$6:$Z$47,23,FALSE))</f>
        <v/>
      </c>
      <c r="AX68" s="119" t="str">
        <f>IF(AX66="","",VLOOKUP(AX66,'シフト記号表（勤務時間帯）'!$D$6:$Z$47,23,FALSE))</f>
        <v/>
      </c>
      <c r="AY68" s="119" t="str">
        <f>IF(AY66="","",VLOOKUP(AY66,'シフト記号表（勤務時間帯）'!$D$6:$Z$47,23,FALSE))</f>
        <v/>
      </c>
      <c r="AZ68" s="306">
        <f>IF($BC$3="４週",SUM(U68:AV68),IF($BC$3="暦月",SUM(U68:AY68),""))</f>
        <v>0</v>
      </c>
      <c r="BA68" s="307"/>
      <c r="BB68" s="308">
        <f>IF($BC$3="４週",AZ68/4,IF($BC$3="暦月",(AZ68/($BC$8/7)),""))</f>
        <v>0</v>
      </c>
      <c r="BC68" s="307"/>
      <c r="BD68" s="300"/>
      <c r="BE68" s="301"/>
      <c r="BF68" s="301"/>
      <c r="BG68" s="301"/>
      <c r="BH68" s="302"/>
    </row>
    <row r="69" spans="2:60" ht="20.25" customHeight="1" x14ac:dyDescent="0.4">
      <c r="B69" s="121"/>
      <c r="C69" s="282"/>
      <c r="D69" s="283"/>
      <c r="E69" s="284"/>
      <c r="F69" s="122"/>
      <c r="G69" s="123"/>
      <c r="H69" s="343"/>
      <c r="I69" s="263"/>
      <c r="J69" s="264"/>
      <c r="K69" s="264"/>
      <c r="L69" s="265"/>
      <c r="M69" s="253"/>
      <c r="N69" s="254"/>
      <c r="O69" s="255"/>
      <c r="P69" s="142" t="s">
        <v>18</v>
      </c>
      <c r="Q69" s="143"/>
      <c r="R69" s="143"/>
      <c r="S69" s="144"/>
      <c r="T69" s="145"/>
      <c r="U69" s="128"/>
      <c r="V69" s="129"/>
      <c r="W69" s="129"/>
      <c r="X69" s="129"/>
      <c r="Y69" s="129"/>
      <c r="Z69" s="129"/>
      <c r="AA69" s="130"/>
      <c r="AB69" s="128"/>
      <c r="AC69" s="129"/>
      <c r="AD69" s="129"/>
      <c r="AE69" s="129"/>
      <c r="AF69" s="129"/>
      <c r="AG69" s="129"/>
      <c r="AH69" s="130"/>
      <c r="AI69" s="128"/>
      <c r="AJ69" s="129"/>
      <c r="AK69" s="129"/>
      <c r="AL69" s="129"/>
      <c r="AM69" s="129"/>
      <c r="AN69" s="129"/>
      <c r="AO69" s="130"/>
      <c r="AP69" s="128"/>
      <c r="AQ69" s="129"/>
      <c r="AR69" s="129"/>
      <c r="AS69" s="129"/>
      <c r="AT69" s="129"/>
      <c r="AU69" s="129"/>
      <c r="AV69" s="130"/>
      <c r="AW69" s="128"/>
      <c r="AX69" s="129"/>
      <c r="AY69" s="129"/>
      <c r="AZ69" s="262"/>
      <c r="BA69" s="249"/>
      <c r="BB69" s="248"/>
      <c r="BC69" s="249"/>
      <c r="BD69" s="294"/>
      <c r="BE69" s="295"/>
      <c r="BF69" s="295"/>
      <c r="BG69" s="295"/>
      <c r="BH69" s="296"/>
    </row>
    <row r="70" spans="2:60" ht="20.25" customHeight="1" x14ac:dyDescent="0.4">
      <c r="B70" s="101">
        <f>B67+1</f>
        <v>17</v>
      </c>
      <c r="C70" s="285"/>
      <c r="D70" s="286"/>
      <c r="E70" s="287"/>
      <c r="F70" s="102">
        <f>C69</f>
        <v>0</v>
      </c>
      <c r="G70" s="103"/>
      <c r="H70" s="251"/>
      <c r="I70" s="266"/>
      <c r="J70" s="267"/>
      <c r="K70" s="267"/>
      <c r="L70" s="268"/>
      <c r="M70" s="256"/>
      <c r="N70" s="257"/>
      <c r="O70" s="258"/>
      <c r="P70" s="104" t="s">
        <v>73</v>
      </c>
      <c r="Q70" s="105"/>
      <c r="R70" s="105"/>
      <c r="S70" s="106"/>
      <c r="T70" s="107"/>
      <c r="U70" s="108" t="str">
        <f>IF(U69="","",VLOOKUP(U69,'シフト記号表（勤務時間帯）'!$D$6:$X$47,21,FALSE))</f>
        <v/>
      </c>
      <c r="V70" s="109" t="str">
        <f>IF(V69="","",VLOOKUP(V69,'シフト記号表（勤務時間帯）'!$D$6:$X$47,21,FALSE))</f>
        <v/>
      </c>
      <c r="W70" s="109" t="str">
        <f>IF(W69="","",VLOOKUP(W69,'シフト記号表（勤務時間帯）'!$D$6:$X$47,21,FALSE))</f>
        <v/>
      </c>
      <c r="X70" s="109" t="str">
        <f>IF(X69="","",VLOOKUP(X69,'シフト記号表（勤務時間帯）'!$D$6:$X$47,21,FALSE))</f>
        <v/>
      </c>
      <c r="Y70" s="109" t="str">
        <f>IF(Y69="","",VLOOKUP(Y69,'シフト記号表（勤務時間帯）'!$D$6:$X$47,21,FALSE))</f>
        <v/>
      </c>
      <c r="Z70" s="109" t="str">
        <f>IF(Z69="","",VLOOKUP(Z69,'シフト記号表（勤務時間帯）'!$D$6:$X$47,21,FALSE))</f>
        <v/>
      </c>
      <c r="AA70" s="110" t="str">
        <f>IF(AA69="","",VLOOKUP(AA69,'シフト記号表（勤務時間帯）'!$D$6:$X$47,21,FALSE))</f>
        <v/>
      </c>
      <c r="AB70" s="108" t="str">
        <f>IF(AB69="","",VLOOKUP(AB69,'シフト記号表（勤務時間帯）'!$D$6:$X$47,21,FALSE))</f>
        <v/>
      </c>
      <c r="AC70" s="109" t="str">
        <f>IF(AC69="","",VLOOKUP(AC69,'シフト記号表（勤務時間帯）'!$D$6:$X$47,21,FALSE))</f>
        <v/>
      </c>
      <c r="AD70" s="109" t="str">
        <f>IF(AD69="","",VLOOKUP(AD69,'シフト記号表（勤務時間帯）'!$D$6:$X$47,21,FALSE))</f>
        <v/>
      </c>
      <c r="AE70" s="109" t="str">
        <f>IF(AE69="","",VLOOKUP(AE69,'シフト記号表（勤務時間帯）'!$D$6:$X$47,21,FALSE))</f>
        <v/>
      </c>
      <c r="AF70" s="109" t="str">
        <f>IF(AF69="","",VLOOKUP(AF69,'シフト記号表（勤務時間帯）'!$D$6:$X$47,21,FALSE))</f>
        <v/>
      </c>
      <c r="AG70" s="109" t="str">
        <f>IF(AG69="","",VLOOKUP(AG69,'シフト記号表（勤務時間帯）'!$D$6:$X$47,21,FALSE))</f>
        <v/>
      </c>
      <c r="AH70" s="110" t="str">
        <f>IF(AH69="","",VLOOKUP(AH69,'シフト記号表（勤務時間帯）'!$D$6:$X$47,21,FALSE))</f>
        <v/>
      </c>
      <c r="AI70" s="108" t="str">
        <f>IF(AI69="","",VLOOKUP(AI69,'シフト記号表（勤務時間帯）'!$D$6:$X$47,21,FALSE))</f>
        <v/>
      </c>
      <c r="AJ70" s="109" t="str">
        <f>IF(AJ69="","",VLOOKUP(AJ69,'シフト記号表（勤務時間帯）'!$D$6:$X$47,21,FALSE))</f>
        <v/>
      </c>
      <c r="AK70" s="109" t="str">
        <f>IF(AK69="","",VLOOKUP(AK69,'シフト記号表（勤務時間帯）'!$D$6:$X$47,21,FALSE))</f>
        <v/>
      </c>
      <c r="AL70" s="109" t="str">
        <f>IF(AL69="","",VLOOKUP(AL69,'シフト記号表（勤務時間帯）'!$D$6:$X$47,21,FALSE))</f>
        <v/>
      </c>
      <c r="AM70" s="109" t="str">
        <f>IF(AM69="","",VLOOKUP(AM69,'シフト記号表（勤務時間帯）'!$D$6:$X$47,21,FALSE))</f>
        <v/>
      </c>
      <c r="AN70" s="109" t="str">
        <f>IF(AN69="","",VLOOKUP(AN69,'シフト記号表（勤務時間帯）'!$D$6:$X$47,21,FALSE))</f>
        <v/>
      </c>
      <c r="AO70" s="110" t="str">
        <f>IF(AO69="","",VLOOKUP(AO69,'シフト記号表（勤務時間帯）'!$D$6:$X$47,21,FALSE))</f>
        <v/>
      </c>
      <c r="AP70" s="108" t="str">
        <f>IF(AP69="","",VLOOKUP(AP69,'シフト記号表（勤務時間帯）'!$D$6:$X$47,21,FALSE))</f>
        <v/>
      </c>
      <c r="AQ70" s="109" t="str">
        <f>IF(AQ69="","",VLOOKUP(AQ69,'シフト記号表（勤務時間帯）'!$D$6:$X$47,21,FALSE))</f>
        <v/>
      </c>
      <c r="AR70" s="109" t="str">
        <f>IF(AR69="","",VLOOKUP(AR69,'シフト記号表（勤務時間帯）'!$D$6:$X$47,21,FALSE))</f>
        <v/>
      </c>
      <c r="AS70" s="109" t="str">
        <f>IF(AS69="","",VLOOKUP(AS69,'シフト記号表（勤務時間帯）'!$D$6:$X$47,21,FALSE))</f>
        <v/>
      </c>
      <c r="AT70" s="109" t="str">
        <f>IF(AT69="","",VLOOKUP(AT69,'シフト記号表（勤務時間帯）'!$D$6:$X$47,21,FALSE))</f>
        <v/>
      </c>
      <c r="AU70" s="109" t="str">
        <f>IF(AU69="","",VLOOKUP(AU69,'シフト記号表（勤務時間帯）'!$D$6:$X$47,21,FALSE))</f>
        <v/>
      </c>
      <c r="AV70" s="110" t="str">
        <f>IF(AV69="","",VLOOKUP(AV69,'シフト記号表（勤務時間帯）'!$D$6:$X$47,21,FALSE))</f>
        <v/>
      </c>
      <c r="AW70" s="108" t="str">
        <f>IF(AW69="","",VLOOKUP(AW69,'シフト記号表（勤務時間帯）'!$D$6:$X$47,21,FALSE))</f>
        <v/>
      </c>
      <c r="AX70" s="109" t="str">
        <f>IF(AX69="","",VLOOKUP(AX69,'シフト記号表（勤務時間帯）'!$D$6:$X$47,21,FALSE))</f>
        <v/>
      </c>
      <c r="AY70" s="109" t="str">
        <f>IF(AY69="","",VLOOKUP(AY69,'シフト記号表（勤務時間帯）'!$D$6:$X$47,21,FALSE))</f>
        <v/>
      </c>
      <c r="AZ70" s="303">
        <f>IF($BC$3="４週",SUM(U70:AV70),IF($BC$3="暦月",SUM(U70:AY70),""))</f>
        <v>0</v>
      </c>
      <c r="BA70" s="304"/>
      <c r="BB70" s="305">
        <f>IF($BC$3="４週",AZ70/4,IF($BC$3="暦月",(AZ70/($BC$8/7)),""))</f>
        <v>0</v>
      </c>
      <c r="BC70" s="304"/>
      <c r="BD70" s="297"/>
      <c r="BE70" s="298"/>
      <c r="BF70" s="298"/>
      <c r="BG70" s="298"/>
      <c r="BH70" s="299"/>
    </row>
    <row r="71" spans="2:60" ht="20.25" customHeight="1" x14ac:dyDescent="0.4">
      <c r="B71" s="111"/>
      <c r="C71" s="288"/>
      <c r="D71" s="289"/>
      <c r="E71" s="290"/>
      <c r="F71" s="112"/>
      <c r="G71" s="113">
        <f>C69</f>
        <v>0</v>
      </c>
      <c r="H71" s="252"/>
      <c r="I71" s="269"/>
      <c r="J71" s="270"/>
      <c r="K71" s="270"/>
      <c r="L71" s="271"/>
      <c r="M71" s="259"/>
      <c r="N71" s="260"/>
      <c r="O71" s="261"/>
      <c r="P71" s="146" t="s">
        <v>74</v>
      </c>
      <c r="Q71" s="115"/>
      <c r="R71" s="115"/>
      <c r="S71" s="135"/>
      <c r="T71" s="136"/>
      <c r="U71" s="118" t="str">
        <f>IF(U69="","",VLOOKUP(U69,'シフト記号表（勤務時間帯）'!$D$6:$Z$47,23,FALSE))</f>
        <v/>
      </c>
      <c r="V71" s="119" t="str">
        <f>IF(V69="","",VLOOKUP(V69,'シフト記号表（勤務時間帯）'!$D$6:$Z$47,23,FALSE))</f>
        <v/>
      </c>
      <c r="W71" s="119" t="str">
        <f>IF(W69="","",VLOOKUP(W69,'シフト記号表（勤務時間帯）'!$D$6:$Z$47,23,FALSE))</f>
        <v/>
      </c>
      <c r="X71" s="119" t="str">
        <f>IF(X69="","",VLOOKUP(X69,'シフト記号表（勤務時間帯）'!$D$6:$Z$47,23,FALSE))</f>
        <v/>
      </c>
      <c r="Y71" s="119" t="str">
        <f>IF(Y69="","",VLOOKUP(Y69,'シフト記号表（勤務時間帯）'!$D$6:$Z$47,23,FALSE))</f>
        <v/>
      </c>
      <c r="Z71" s="119" t="str">
        <f>IF(Z69="","",VLOOKUP(Z69,'シフト記号表（勤務時間帯）'!$D$6:$Z$47,23,FALSE))</f>
        <v/>
      </c>
      <c r="AA71" s="120" t="str">
        <f>IF(AA69="","",VLOOKUP(AA69,'シフト記号表（勤務時間帯）'!$D$6:$Z$47,23,FALSE))</f>
        <v/>
      </c>
      <c r="AB71" s="118" t="str">
        <f>IF(AB69="","",VLOOKUP(AB69,'シフト記号表（勤務時間帯）'!$D$6:$Z$47,23,FALSE))</f>
        <v/>
      </c>
      <c r="AC71" s="119" t="str">
        <f>IF(AC69="","",VLOOKUP(AC69,'シフト記号表（勤務時間帯）'!$D$6:$Z$47,23,FALSE))</f>
        <v/>
      </c>
      <c r="AD71" s="119" t="str">
        <f>IF(AD69="","",VLOOKUP(AD69,'シフト記号表（勤務時間帯）'!$D$6:$Z$47,23,FALSE))</f>
        <v/>
      </c>
      <c r="AE71" s="119" t="str">
        <f>IF(AE69="","",VLOOKUP(AE69,'シフト記号表（勤務時間帯）'!$D$6:$Z$47,23,FALSE))</f>
        <v/>
      </c>
      <c r="AF71" s="119" t="str">
        <f>IF(AF69="","",VLOOKUP(AF69,'シフト記号表（勤務時間帯）'!$D$6:$Z$47,23,FALSE))</f>
        <v/>
      </c>
      <c r="AG71" s="119" t="str">
        <f>IF(AG69="","",VLOOKUP(AG69,'シフト記号表（勤務時間帯）'!$D$6:$Z$47,23,FALSE))</f>
        <v/>
      </c>
      <c r="AH71" s="120" t="str">
        <f>IF(AH69="","",VLOOKUP(AH69,'シフト記号表（勤務時間帯）'!$D$6:$Z$47,23,FALSE))</f>
        <v/>
      </c>
      <c r="AI71" s="118" t="str">
        <f>IF(AI69="","",VLOOKUP(AI69,'シフト記号表（勤務時間帯）'!$D$6:$Z$47,23,FALSE))</f>
        <v/>
      </c>
      <c r="AJ71" s="119" t="str">
        <f>IF(AJ69="","",VLOOKUP(AJ69,'シフト記号表（勤務時間帯）'!$D$6:$Z$47,23,FALSE))</f>
        <v/>
      </c>
      <c r="AK71" s="119" t="str">
        <f>IF(AK69="","",VLOOKUP(AK69,'シフト記号表（勤務時間帯）'!$D$6:$Z$47,23,FALSE))</f>
        <v/>
      </c>
      <c r="AL71" s="119" t="str">
        <f>IF(AL69="","",VLOOKUP(AL69,'シフト記号表（勤務時間帯）'!$D$6:$Z$47,23,FALSE))</f>
        <v/>
      </c>
      <c r="AM71" s="119" t="str">
        <f>IF(AM69="","",VLOOKUP(AM69,'シフト記号表（勤務時間帯）'!$D$6:$Z$47,23,FALSE))</f>
        <v/>
      </c>
      <c r="AN71" s="119" t="str">
        <f>IF(AN69="","",VLOOKUP(AN69,'シフト記号表（勤務時間帯）'!$D$6:$Z$47,23,FALSE))</f>
        <v/>
      </c>
      <c r="AO71" s="120" t="str">
        <f>IF(AO69="","",VLOOKUP(AO69,'シフト記号表（勤務時間帯）'!$D$6:$Z$47,23,FALSE))</f>
        <v/>
      </c>
      <c r="AP71" s="118" t="str">
        <f>IF(AP69="","",VLOOKUP(AP69,'シフト記号表（勤務時間帯）'!$D$6:$Z$47,23,FALSE))</f>
        <v/>
      </c>
      <c r="AQ71" s="119" t="str">
        <f>IF(AQ69="","",VLOOKUP(AQ69,'シフト記号表（勤務時間帯）'!$D$6:$Z$47,23,FALSE))</f>
        <v/>
      </c>
      <c r="AR71" s="119" t="str">
        <f>IF(AR69="","",VLOOKUP(AR69,'シフト記号表（勤務時間帯）'!$D$6:$Z$47,23,FALSE))</f>
        <v/>
      </c>
      <c r="AS71" s="119" t="str">
        <f>IF(AS69="","",VLOOKUP(AS69,'シフト記号表（勤務時間帯）'!$D$6:$Z$47,23,FALSE))</f>
        <v/>
      </c>
      <c r="AT71" s="119" t="str">
        <f>IF(AT69="","",VLOOKUP(AT69,'シフト記号表（勤務時間帯）'!$D$6:$Z$47,23,FALSE))</f>
        <v/>
      </c>
      <c r="AU71" s="119" t="str">
        <f>IF(AU69="","",VLOOKUP(AU69,'シフト記号表（勤務時間帯）'!$D$6:$Z$47,23,FALSE))</f>
        <v/>
      </c>
      <c r="AV71" s="120" t="str">
        <f>IF(AV69="","",VLOOKUP(AV69,'シフト記号表（勤務時間帯）'!$D$6:$Z$47,23,FALSE))</f>
        <v/>
      </c>
      <c r="AW71" s="118" t="str">
        <f>IF(AW69="","",VLOOKUP(AW69,'シフト記号表（勤務時間帯）'!$D$6:$Z$47,23,FALSE))</f>
        <v/>
      </c>
      <c r="AX71" s="119" t="str">
        <f>IF(AX69="","",VLOOKUP(AX69,'シフト記号表（勤務時間帯）'!$D$6:$Z$47,23,FALSE))</f>
        <v/>
      </c>
      <c r="AY71" s="119" t="str">
        <f>IF(AY69="","",VLOOKUP(AY69,'シフト記号表（勤務時間帯）'!$D$6:$Z$47,23,FALSE))</f>
        <v/>
      </c>
      <c r="AZ71" s="306">
        <f>IF($BC$3="４週",SUM(U71:AV71),IF($BC$3="暦月",SUM(U71:AY71),""))</f>
        <v>0</v>
      </c>
      <c r="BA71" s="307"/>
      <c r="BB71" s="308">
        <f>IF($BC$3="４週",AZ71/4,IF($BC$3="暦月",(AZ71/($BC$8/7)),""))</f>
        <v>0</v>
      </c>
      <c r="BC71" s="307"/>
      <c r="BD71" s="300"/>
      <c r="BE71" s="301"/>
      <c r="BF71" s="301"/>
      <c r="BG71" s="301"/>
      <c r="BH71" s="302"/>
    </row>
    <row r="72" spans="2:60" ht="20.25" customHeight="1" x14ac:dyDescent="0.4">
      <c r="B72" s="121"/>
      <c r="C72" s="282"/>
      <c r="D72" s="283"/>
      <c r="E72" s="284"/>
      <c r="F72" s="122"/>
      <c r="G72" s="123"/>
      <c r="H72" s="343"/>
      <c r="I72" s="263"/>
      <c r="J72" s="264"/>
      <c r="K72" s="264"/>
      <c r="L72" s="265"/>
      <c r="M72" s="253"/>
      <c r="N72" s="254"/>
      <c r="O72" s="255"/>
      <c r="P72" s="142" t="s">
        <v>18</v>
      </c>
      <c r="Q72" s="143"/>
      <c r="R72" s="143"/>
      <c r="S72" s="144"/>
      <c r="T72" s="145"/>
      <c r="U72" s="128"/>
      <c r="V72" s="129"/>
      <c r="W72" s="129"/>
      <c r="X72" s="129"/>
      <c r="Y72" s="129"/>
      <c r="Z72" s="129"/>
      <c r="AA72" s="130"/>
      <c r="AB72" s="128"/>
      <c r="AC72" s="129"/>
      <c r="AD72" s="129"/>
      <c r="AE72" s="129"/>
      <c r="AF72" s="129"/>
      <c r="AG72" s="129"/>
      <c r="AH72" s="130"/>
      <c r="AI72" s="128"/>
      <c r="AJ72" s="129"/>
      <c r="AK72" s="129"/>
      <c r="AL72" s="129"/>
      <c r="AM72" s="129"/>
      <c r="AN72" s="129"/>
      <c r="AO72" s="130"/>
      <c r="AP72" s="128"/>
      <c r="AQ72" s="129"/>
      <c r="AR72" s="129"/>
      <c r="AS72" s="129"/>
      <c r="AT72" s="129"/>
      <c r="AU72" s="129"/>
      <c r="AV72" s="130"/>
      <c r="AW72" s="128"/>
      <c r="AX72" s="129"/>
      <c r="AY72" s="129"/>
      <c r="AZ72" s="262"/>
      <c r="BA72" s="249"/>
      <c r="BB72" s="248"/>
      <c r="BC72" s="249"/>
      <c r="BD72" s="294"/>
      <c r="BE72" s="295"/>
      <c r="BF72" s="295"/>
      <c r="BG72" s="295"/>
      <c r="BH72" s="296"/>
    </row>
    <row r="73" spans="2:60" ht="20.25" customHeight="1" x14ac:dyDescent="0.4">
      <c r="B73" s="101">
        <f>B70+1</f>
        <v>18</v>
      </c>
      <c r="C73" s="285"/>
      <c r="D73" s="286"/>
      <c r="E73" s="287"/>
      <c r="F73" s="102">
        <f>C72</f>
        <v>0</v>
      </c>
      <c r="G73" s="103"/>
      <c r="H73" s="251"/>
      <c r="I73" s="266"/>
      <c r="J73" s="267"/>
      <c r="K73" s="267"/>
      <c r="L73" s="268"/>
      <c r="M73" s="256"/>
      <c r="N73" s="257"/>
      <c r="O73" s="258"/>
      <c r="P73" s="104" t="s">
        <v>73</v>
      </c>
      <c r="Q73" s="105"/>
      <c r="R73" s="105"/>
      <c r="S73" s="106"/>
      <c r="T73" s="107"/>
      <c r="U73" s="108" t="str">
        <f>IF(U72="","",VLOOKUP(U72,'シフト記号表（勤務時間帯）'!$D$6:$X$47,21,FALSE))</f>
        <v/>
      </c>
      <c r="V73" s="109" t="str">
        <f>IF(V72="","",VLOOKUP(V72,'シフト記号表（勤務時間帯）'!$D$6:$X$47,21,FALSE))</f>
        <v/>
      </c>
      <c r="W73" s="109" t="str">
        <f>IF(W72="","",VLOOKUP(W72,'シフト記号表（勤務時間帯）'!$D$6:$X$47,21,FALSE))</f>
        <v/>
      </c>
      <c r="X73" s="109" t="str">
        <f>IF(X72="","",VLOOKUP(X72,'シフト記号表（勤務時間帯）'!$D$6:$X$47,21,FALSE))</f>
        <v/>
      </c>
      <c r="Y73" s="109" t="str">
        <f>IF(Y72="","",VLOOKUP(Y72,'シフト記号表（勤務時間帯）'!$D$6:$X$47,21,FALSE))</f>
        <v/>
      </c>
      <c r="Z73" s="109" t="str">
        <f>IF(Z72="","",VLOOKUP(Z72,'シフト記号表（勤務時間帯）'!$D$6:$X$47,21,FALSE))</f>
        <v/>
      </c>
      <c r="AA73" s="110" t="str">
        <f>IF(AA72="","",VLOOKUP(AA72,'シフト記号表（勤務時間帯）'!$D$6:$X$47,21,FALSE))</f>
        <v/>
      </c>
      <c r="AB73" s="108" t="str">
        <f>IF(AB72="","",VLOOKUP(AB72,'シフト記号表（勤務時間帯）'!$D$6:$X$47,21,FALSE))</f>
        <v/>
      </c>
      <c r="AC73" s="109" t="str">
        <f>IF(AC72="","",VLOOKUP(AC72,'シフト記号表（勤務時間帯）'!$D$6:$X$47,21,FALSE))</f>
        <v/>
      </c>
      <c r="AD73" s="109" t="str">
        <f>IF(AD72="","",VLOOKUP(AD72,'シフト記号表（勤務時間帯）'!$D$6:$X$47,21,FALSE))</f>
        <v/>
      </c>
      <c r="AE73" s="109" t="str">
        <f>IF(AE72="","",VLOOKUP(AE72,'シフト記号表（勤務時間帯）'!$D$6:$X$47,21,FALSE))</f>
        <v/>
      </c>
      <c r="AF73" s="109" t="str">
        <f>IF(AF72="","",VLOOKUP(AF72,'シフト記号表（勤務時間帯）'!$D$6:$X$47,21,FALSE))</f>
        <v/>
      </c>
      <c r="AG73" s="109" t="str">
        <f>IF(AG72="","",VLOOKUP(AG72,'シフト記号表（勤務時間帯）'!$D$6:$X$47,21,FALSE))</f>
        <v/>
      </c>
      <c r="AH73" s="110" t="str">
        <f>IF(AH72="","",VLOOKUP(AH72,'シフト記号表（勤務時間帯）'!$D$6:$X$47,21,FALSE))</f>
        <v/>
      </c>
      <c r="AI73" s="108" t="str">
        <f>IF(AI72="","",VLOOKUP(AI72,'シフト記号表（勤務時間帯）'!$D$6:$X$47,21,FALSE))</f>
        <v/>
      </c>
      <c r="AJ73" s="109" t="str">
        <f>IF(AJ72="","",VLOOKUP(AJ72,'シフト記号表（勤務時間帯）'!$D$6:$X$47,21,FALSE))</f>
        <v/>
      </c>
      <c r="AK73" s="109" t="str">
        <f>IF(AK72="","",VLOOKUP(AK72,'シフト記号表（勤務時間帯）'!$D$6:$X$47,21,FALSE))</f>
        <v/>
      </c>
      <c r="AL73" s="109" t="str">
        <f>IF(AL72="","",VLOOKUP(AL72,'シフト記号表（勤務時間帯）'!$D$6:$X$47,21,FALSE))</f>
        <v/>
      </c>
      <c r="AM73" s="109" t="str">
        <f>IF(AM72="","",VLOOKUP(AM72,'シフト記号表（勤務時間帯）'!$D$6:$X$47,21,FALSE))</f>
        <v/>
      </c>
      <c r="AN73" s="109" t="str">
        <f>IF(AN72="","",VLOOKUP(AN72,'シフト記号表（勤務時間帯）'!$D$6:$X$47,21,FALSE))</f>
        <v/>
      </c>
      <c r="AO73" s="110" t="str">
        <f>IF(AO72="","",VLOOKUP(AO72,'シフト記号表（勤務時間帯）'!$D$6:$X$47,21,FALSE))</f>
        <v/>
      </c>
      <c r="AP73" s="108" t="str">
        <f>IF(AP72="","",VLOOKUP(AP72,'シフト記号表（勤務時間帯）'!$D$6:$X$47,21,FALSE))</f>
        <v/>
      </c>
      <c r="AQ73" s="109" t="str">
        <f>IF(AQ72="","",VLOOKUP(AQ72,'シフト記号表（勤務時間帯）'!$D$6:$X$47,21,FALSE))</f>
        <v/>
      </c>
      <c r="AR73" s="109" t="str">
        <f>IF(AR72="","",VLOOKUP(AR72,'シフト記号表（勤務時間帯）'!$D$6:$X$47,21,FALSE))</f>
        <v/>
      </c>
      <c r="AS73" s="109" t="str">
        <f>IF(AS72="","",VLOOKUP(AS72,'シフト記号表（勤務時間帯）'!$D$6:$X$47,21,FALSE))</f>
        <v/>
      </c>
      <c r="AT73" s="109" t="str">
        <f>IF(AT72="","",VLOOKUP(AT72,'シフト記号表（勤務時間帯）'!$D$6:$X$47,21,FALSE))</f>
        <v/>
      </c>
      <c r="AU73" s="109" t="str">
        <f>IF(AU72="","",VLOOKUP(AU72,'シフト記号表（勤務時間帯）'!$D$6:$X$47,21,FALSE))</f>
        <v/>
      </c>
      <c r="AV73" s="110" t="str">
        <f>IF(AV72="","",VLOOKUP(AV72,'シフト記号表（勤務時間帯）'!$D$6:$X$47,21,FALSE))</f>
        <v/>
      </c>
      <c r="AW73" s="108" t="str">
        <f>IF(AW72="","",VLOOKUP(AW72,'シフト記号表（勤務時間帯）'!$D$6:$X$47,21,FALSE))</f>
        <v/>
      </c>
      <c r="AX73" s="109" t="str">
        <f>IF(AX72="","",VLOOKUP(AX72,'シフト記号表（勤務時間帯）'!$D$6:$X$47,21,FALSE))</f>
        <v/>
      </c>
      <c r="AY73" s="109" t="str">
        <f>IF(AY72="","",VLOOKUP(AY72,'シフト記号表（勤務時間帯）'!$D$6:$X$47,21,FALSE))</f>
        <v/>
      </c>
      <c r="AZ73" s="303">
        <f>IF($BC$3="４週",SUM(U73:AV73),IF($BC$3="暦月",SUM(U73:AY73),""))</f>
        <v>0</v>
      </c>
      <c r="BA73" s="304"/>
      <c r="BB73" s="305">
        <f>IF($BC$3="４週",AZ73/4,IF($BC$3="暦月",(AZ73/($BC$8/7)),""))</f>
        <v>0</v>
      </c>
      <c r="BC73" s="304"/>
      <c r="BD73" s="297"/>
      <c r="BE73" s="298"/>
      <c r="BF73" s="298"/>
      <c r="BG73" s="298"/>
      <c r="BH73" s="299"/>
    </row>
    <row r="74" spans="2:60" ht="20.25" customHeight="1" x14ac:dyDescent="0.4">
      <c r="B74" s="111"/>
      <c r="C74" s="288"/>
      <c r="D74" s="289"/>
      <c r="E74" s="290"/>
      <c r="F74" s="112"/>
      <c r="G74" s="113">
        <f>C72</f>
        <v>0</v>
      </c>
      <c r="H74" s="252"/>
      <c r="I74" s="269"/>
      <c r="J74" s="270"/>
      <c r="K74" s="270"/>
      <c r="L74" s="271"/>
      <c r="M74" s="259"/>
      <c r="N74" s="260"/>
      <c r="O74" s="261"/>
      <c r="P74" s="146" t="s">
        <v>74</v>
      </c>
      <c r="Q74" s="115"/>
      <c r="R74" s="115"/>
      <c r="S74" s="135"/>
      <c r="T74" s="136"/>
      <c r="U74" s="118" t="str">
        <f>IF(U72="","",VLOOKUP(U72,'シフト記号表（勤務時間帯）'!$D$6:$Z$47,23,FALSE))</f>
        <v/>
      </c>
      <c r="V74" s="119" t="str">
        <f>IF(V72="","",VLOOKUP(V72,'シフト記号表（勤務時間帯）'!$D$6:$Z$47,23,FALSE))</f>
        <v/>
      </c>
      <c r="W74" s="119" t="str">
        <f>IF(W72="","",VLOOKUP(W72,'シフト記号表（勤務時間帯）'!$D$6:$Z$47,23,FALSE))</f>
        <v/>
      </c>
      <c r="X74" s="119" t="str">
        <f>IF(X72="","",VLOOKUP(X72,'シフト記号表（勤務時間帯）'!$D$6:$Z$47,23,FALSE))</f>
        <v/>
      </c>
      <c r="Y74" s="119" t="str">
        <f>IF(Y72="","",VLOOKUP(Y72,'シフト記号表（勤務時間帯）'!$D$6:$Z$47,23,FALSE))</f>
        <v/>
      </c>
      <c r="Z74" s="119" t="str">
        <f>IF(Z72="","",VLOOKUP(Z72,'シフト記号表（勤務時間帯）'!$D$6:$Z$47,23,FALSE))</f>
        <v/>
      </c>
      <c r="AA74" s="120" t="str">
        <f>IF(AA72="","",VLOOKUP(AA72,'シフト記号表（勤務時間帯）'!$D$6:$Z$47,23,FALSE))</f>
        <v/>
      </c>
      <c r="AB74" s="118" t="str">
        <f>IF(AB72="","",VLOOKUP(AB72,'シフト記号表（勤務時間帯）'!$D$6:$Z$47,23,FALSE))</f>
        <v/>
      </c>
      <c r="AC74" s="119" t="str">
        <f>IF(AC72="","",VLOOKUP(AC72,'シフト記号表（勤務時間帯）'!$D$6:$Z$47,23,FALSE))</f>
        <v/>
      </c>
      <c r="AD74" s="119" t="str">
        <f>IF(AD72="","",VLOOKUP(AD72,'シフト記号表（勤務時間帯）'!$D$6:$Z$47,23,FALSE))</f>
        <v/>
      </c>
      <c r="AE74" s="119" t="str">
        <f>IF(AE72="","",VLOOKUP(AE72,'シフト記号表（勤務時間帯）'!$D$6:$Z$47,23,FALSE))</f>
        <v/>
      </c>
      <c r="AF74" s="119" t="str">
        <f>IF(AF72="","",VLOOKUP(AF72,'シフト記号表（勤務時間帯）'!$D$6:$Z$47,23,FALSE))</f>
        <v/>
      </c>
      <c r="AG74" s="119" t="str">
        <f>IF(AG72="","",VLOOKUP(AG72,'シフト記号表（勤務時間帯）'!$D$6:$Z$47,23,FALSE))</f>
        <v/>
      </c>
      <c r="AH74" s="120" t="str">
        <f>IF(AH72="","",VLOOKUP(AH72,'シフト記号表（勤務時間帯）'!$D$6:$Z$47,23,FALSE))</f>
        <v/>
      </c>
      <c r="AI74" s="118" t="str">
        <f>IF(AI72="","",VLOOKUP(AI72,'シフト記号表（勤務時間帯）'!$D$6:$Z$47,23,FALSE))</f>
        <v/>
      </c>
      <c r="AJ74" s="119" t="str">
        <f>IF(AJ72="","",VLOOKUP(AJ72,'シフト記号表（勤務時間帯）'!$D$6:$Z$47,23,FALSE))</f>
        <v/>
      </c>
      <c r="AK74" s="119" t="str">
        <f>IF(AK72="","",VLOOKUP(AK72,'シフト記号表（勤務時間帯）'!$D$6:$Z$47,23,FALSE))</f>
        <v/>
      </c>
      <c r="AL74" s="119" t="str">
        <f>IF(AL72="","",VLOOKUP(AL72,'シフト記号表（勤務時間帯）'!$D$6:$Z$47,23,FALSE))</f>
        <v/>
      </c>
      <c r="AM74" s="119" t="str">
        <f>IF(AM72="","",VLOOKUP(AM72,'シフト記号表（勤務時間帯）'!$D$6:$Z$47,23,FALSE))</f>
        <v/>
      </c>
      <c r="AN74" s="119" t="str">
        <f>IF(AN72="","",VLOOKUP(AN72,'シフト記号表（勤務時間帯）'!$D$6:$Z$47,23,FALSE))</f>
        <v/>
      </c>
      <c r="AO74" s="120" t="str">
        <f>IF(AO72="","",VLOOKUP(AO72,'シフト記号表（勤務時間帯）'!$D$6:$Z$47,23,FALSE))</f>
        <v/>
      </c>
      <c r="AP74" s="118" t="str">
        <f>IF(AP72="","",VLOOKUP(AP72,'シフト記号表（勤務時間帯）'!$D$6:$Z$47,23,FALSE))</f>
        <v/>
      </c>
      <c r="AQ74" s="119" t="str">
        <f>IF(AQ72="","",VLOOKUP(AQ72,'シフト記号表（勤務時間帯）'!$D$6:$Z$47,23,FALSE))</f>
        <v/>
      </c>
      <c r="AR74" s="119" t="str">
        <f>IF(AR72="","",VLOOKUP(AR72,'シフト記号表（勤務時間帯）'!$D$6:$Z$47,23,FALSE))</f>
        <v/>
      </c>
      <c r="AS74" s="119" t="str">
        <f>IF(AS72="","",VLOOKUP(AS72,'シフト記号表（勤務時間帯）'!$D$6:$Z$47,23,FALSE))</f>
        <v/>
      </c>
      <c r="AT74" s="119" t="str">
        <f>IF(AT72="","",VLOOKUP(AT72,'シフト記号表（勤務時間帯）'!$D$6:$Z$47,23,FALSE))</f>
        <v/>
      </c>
      <c r="AU74" s="119" t="str">
        <f>IF(AU72="","",VLOOKUP(AU72,'シフト記号表（勤務時間帯）'!$D$6:$Z$47,23,FALSE))</f>
        <v/>
      </c>
      <c r="AV74" s="120" t="str">
        <f>IF(AV72="","",VLOOKUP(AV72,'シフト記号表（勤務時間帯）'!$D$6:$Z$47,23,FALSE))</f>
        <v/>
      </c>
      <c r="AW74" s="118" t="str">
        <f>IF(AW72="","",VLOOKUP(AW72,'シフト記号表（勤務時間帯）'!$D$6:$Z$47,23,FALSE))</f>
        <v/>
      </c>
      <c r="AX74" s="119" t="str">
        <f>IF(AX72="","",VLOOKUP(AX72,'シフト記号表（勤務時間帯）'!$D$6:$Z$47,23,FALSE))</f>
        <v/>
      </c>
      <c r="AY74" s="119" t="str">
        <f>IF(AY72="","",VLOOKUP(AY72,'シフト記号表（勤務時間帯）'!$D$6:$Z$47,23,FALSE))</f>
        <v/>
      </c>
      <c r="AZ74" s="306">
        <f>IF($BC$3="４週",SUM(U74:AV74),IF($BC$3="暦月",SUM(U74:AY74),""))</f>
        <v>0</v>
      </c>
      <c r="BA74" s="307"/>
      <c r="BB74" s="308">
        <f>IF($BC$3="４週",AZ74/4,IF($BC$3="暦月",(AZ74/($BC$8/7)),""))</f>
        <v>0</v>
      </c>
      <c r="BC74" s="307"/>
      <c r="BD74" s="300"/>
      <c r="BE74" s="301"/>
      <c r="BF74" s="301"/>
      <c r="BG74" s="301"/>
      <c r="BH74" s="302"/>
    </row>
    <row r="75" spans="2:60" ht="20.25" customHeight="1" x14ac:dyDescent="0.4">
      <c r="B75" s="121"/>
      <c r="C75" s="282"/>
      <c r="D75" s="283"/>
      <c r="E75" s="284"/>
      <c r="F75" s="122"/>
      <c r="G75" s="123"/>
      <c r="H75" s="343"/>
      <c r="I75" s="263"/>
      <c r="J75" s="264"/>
      <c r="K75" s="264"/>
      <c r="L75" s="265"/>
      <c r="M75" s="253"/>
      <c r="N75" s="254"/>
      <c r="O75" s="255"/>
      <c r="P75" s="142" t="s">
        <v>18</v>
      </c>
      <c r="Q75" s="143"/>
      <c r="R75" s="143"/>
      <c r="S75" s="144"/>
      <c r="T75" s="145"/>
      <c r="U75" s="128"/>
      <c r="V75" s="129"/>
      <c r="W75" s="129"/>
      <c r="X75" s="129"/>
      <c r="Y75" s="129"/>
      <c r="Z75" s="129"/>
      <c r="AA75" s="130"/>
      <c r="AB75" s="128"/>
      <c r="AC75" s="129"/>
      <c r="AD75" s="129"/>
      <c r="AE75" s="129"/>
      <c r="AF75" s="129"/>
      <c r="AG75" s="129"/>
      <c r="AH75" s="130"/>
      <c r="AI75" s="128"/>
      <c r="AJ75" s="129"/>
      <c r="AK75" s="129"/>
      <c r="AL75" s="129"/>
      <c r="AM75" s="129"/>
      <c r="AN75" s="129"/>
      <c r="AO75" s="130"/>
      <c r="AP75" s="128"/>
      <c r="AQ75" s="129"/>
      <c r="AR75" s="129"/>
      <c r="AS75" s="129"/>
      <c r="AT75" s="129"/>
      <c r="AU75" s="129"/>
      <c r="AV75" s="130"/>
      <c r="AW75" s="128"/>
      <c r="AX75" s="129"/>
      <c r="AY75" s="129"/>
      <c r="AZ75" s="262"/>
      <c r="BA75" s="249"/>
      <c r="BB75" s="248"/>
      <c r="BC75" s="249"/>
      <c r="BD75" s="294"/>
      <c r="BE75" s="295"/>
      <c r="BF75" s="295"/>
      <c r="BG75" s="295"/>
      <c r="BH75" s="296"/>
    </row>
    <row r="76" spans="2:60" ht="20.25" customHeight="1" x14ac:dyDescent="0.4">
      <c r="B76" s="101">
        <f>B73+1</f>
        <v>19</v>
      </c>
      <c r="C76" s="285"/>
      <c r="D76" s="286"/>
      <c r="E76" s="287"/>
      <c r="F76" s="102">
        <f>C75</f>
        <v>0</v>
      </c>
      <c r="G76" s="103"/>
      <c r="H76" s="251"/>
      <c r="I76" s="266"/>
      <c r="J76" s="267"/>
      <c r="K76" s="267"/>
      <c r="L76" s="268"/>
      <c r="M76" s="256"/>
      <c r="N76" s="257"/>
      <c r="O76" s="258"/>
      <c r="P76" s="104" t="s">
        <v>73</v>
      </c>
      <c r="Q76" s="105"/>
      <c r="R76" s="105"/>
      <c r="S76" s="106"/>
      <c r="T76" s="107"/>
      <c r="U76" s="108" t="str">
        <f>IF(U75="","",VLOOKUP(U75,'シフト記号表（勤務時間帯）'!$D$6:$X$47,21,FALSE))</f>
        <v/>
      </c>
      <c r="V76" s="109" t="str">
        <f>IF(V75="","",VLOOKUP(V75,'シフト記号表（勤務時間帯）'!$D$6:$X$47,21,FALSE))</f>
        <v/>
      </c>
      <c r="W76" s="109" t="str">
        <f>IF(W75="","",VLOOKUP(W75,'シフト記号表（勤務時間帯）'!$D$6:$X$47,21,FALSE))</f>
        <v/>
      </c>
      <c r="X76" s="109" t="str">
        <f>IF(X75="","",VLOOKUP(X75,'シフト記号表（勤務時間帯）'!$D$6:$X$47,21,FALSE))</f>
        <v/>
      </c>
      <c r="Y76" s="109" t="str">
        <f>IF(Y75="","",VLOOKUP(Y75,'シフト記号表（勤務時間帯）'!$D$6:$X$47,21,FALSE))</f>
        <v/>
      </c>
      <c r="Z76" s="109" t="str">
        <f>IF(Z75="","",VLOOKUP(Z75,'シフト記号表（勤務時間帯）'!$D$6:$X$47,21,FALSE))</f>
        <v/>
      </c>
      <c r="AA76" s="110" t="str">
        <f>IF(AA75="","",VLOOKUP(AA75,'シフト記号表（勤務時間帯）'!$D$6:$X$47,21,FALSE))</f>
        <v/>
      </c>
      <c r="AB76" s="108" t="str">
        <f>IF(AB75="","",VLOOKUP(AB75,'シフト記号表（勤務時間帯）'!$D$6:$X$47,21,FALSE))</f>
        <v/>
      </c>
      <c r="AC76" s="109" t="str">
        <f>IF(AC75="","",VLOOKUP(AC75,'シフト記号表（勤務時間帯）'!$D$6:$X$47,21,FALSE))</f>
        <v/>
      </c>
      <c r="AD76" s="109" t="str">
        <f>IF(AD75="","",VLOOKUP(AD75,'シフト記号表（勤務時間帯）'!$D$6:$X$47,21,FALSE))</f>
        <v/>
      </c>
      <c r="AE76" s="109" t="str">
        <f>IF(AE75="","",VLOOKUP(AE75,'シフト記号表（勤務時間帯）'!$D$6:$X$47,21,FALSE))</f>
        <v/>
      </c>
      <c r="AF76" s="109" t="str">
        <f>IF(AF75="","",VLOOKUP(AF75,'シフト記号表（勤務時間帯）'!$D$6:$X$47,21,FALSE))</f>
        <v/>
      </c>
      <c r="AG76" s="109" t="str">
        <f>IF(AG75="","",VLOOKUP(AG75,'シフト記号表（勤務時間帯）'!$D$6:$X$47,21,FALSE))</f>
        <v/>
      </c>
      <c r="AH76" s="110" t="str">
        <f>IF(AH75="","",VLOOKUP(AH75,'シフト記号表（勤務時間帯）'!$D$6:$X$47,21,FALSE))</f>
        <v/>
      </c>
      <c r="AI76" s="108" t="str">
        <f>IF(AI75="","",VLOOKUP(AI75,'シフト記号表（勤務時間帯）'!$D$6:$X$47,21,FALSE))</f>
        <v/>
      </c>
      <c r="AJ76" s="109" t="str">
        <f>IF(AJ75="","",VLOOKUP(AJ75,'シフト記号表（勤務時間帯）'!$D$6:$X$47,21,FALSE))</f>
        <v/>
      </c>
      <c r="AK76" s="109" t="str">
        <f>IF(AK75="","",VLOOKUP(AK75,'シフト記号表（勤務時間帯）'!$D$6:$X$47,21,FALSE))</f>
        <v/>
      </c>
      <c r="AL76" s="109" t="str">
        <f>IF(AL75="","",VLOOKUP(AL75,'シフト記号表（勤務時間帯）'!$D$6:$X$47,21,FALSE))</f>
        <v/>
      </c>
      <c r="AM76" s="109" t="str">
        <f>IF(AM75="","",VLOOKUP(AM75,'シフト記号表（勤務時間帯）'!$D$6:$X$47,21,FALSE))</f>
        <v/>
      </c>
      <c r="AN76" s="109" t="str">
        <f>IF(AN75="","",VLOOKUP(AN75,'シフト記号表（勤務時間帯）'!$D$6:$X$47,21,FALSE))</f>
        <v/>
      </c>
      <c r="AO76" s="110" t="str">
        <f>IF(AO75="","",VLOOKUP(AO75,'シフト記号表（勤務時間帯）'!$D$6:$X$47,21,FALSE))</f>
        <v/>
      </c>
      <c r="AP76" s="108" t="str">
        <f>IF(AP75="","",VLOOKUP(AP75,'シフト記号表（勤務時間帯）'!$D$6:$X$47,21,FALSE))</f>
        <v/>
      </c>
      <c r="AQ76" s="109" t="str">
        <f>IF(AQ75="","",VLOOKUP(AQ75,'シフト記号表（勤務時間帯）'!$D$6:$X$47,21,FALSE))</f>
        <v/>
      </c>
      <c r="AR76" s="109" t="str">
        <f>IF(AR75="","",VLOOKUP(AR75,'シフト記号表（勤務時間帯）'!$D$6:$X$47,21,FALSE))</f>
        <v/>
      </c>
      <c r="AS76" s="109" t="str">
        <f>IF(AS75="","",VLOOKUP(AS75,'シフト記号表（勤務時間帯）'!$D$6:$X$47,21,FALSE))</f>
        <v/>
      </c>
      <c r="AT76" s="109" t="str">
        <f>IF(AT75="","",VLOOKUP(AT75,'シフト記号表（勤務時間帯）'!$D$6:$X$47,21,FALSE))</f>
        <v/>
      </c>
      <c r="AU76" s="109" t="str">
        <f>IF(AU75="","",VLOOKUP(AU75,'シフト記号表（勤務時間帯）'!$D$6:$X$47,21,FALSE))</f>
        <v/>
      </c>
      <c r="AV76" s="110" t="str">
        <f>IF(AV75="","",VLOOKUP(AV75,'シフト記号表（勤務時間帯）'!$D$6:$X$47,21,FALSE))</f>
        <v/>
      </c>
      <c r="AW76" s="108" t="str">
        <f>IF(AW75="","",VLOOKUP(AW75,'シフト記号表（勤務時間帯）'!$D$6:$X$47,21,FALSE))</f>
        <v/>
      </c>
      <c r="AX76" s="109" t="str">
        <f>IF(AX75="","",VLOOKUP(AX75,'シフト記号表（勤務時間帯）'!$D$6:$X$47,21,FALSE))</f>
        <v/>
      </c>
      <c r="AY76" s="109" t="str">
        <f>IF(AY75="","",VLOOKUP(AY75,'シフト記号表（勤務時間帯）'!$D$6:$X$47,21,FALSE))</f>
        <v/>
      </c>
      <c r="AZ76" s="303">
        <f>IF($BC$3="４週",SUM(U76:AV76),IF($BC$3="暦月",SUM(U76:AY76),""))</f>
        <v>0</v>
      </c>
      <c r="BA76" s="304"/>
      <c r="BB76" s="305">
        <f>IF($BC$3="４週",AZ76/4,IF($BC$3="暦月",(AZ76/($BC$8/7)),""))</f>
        <v>0</v>
      </c>
      <c r="BC76" s="304"/>
      <c r="BD76" s="297"/>
      <c r="BE76" s="298"/>
      <c r="BF76" s="298"/>
      <c r="BG76" s="298"/>
      <c r="BH76" s="299"/>
    </row>
    <row r="77" spans="2:60" ht="20.25" customHeight="1" x14ac:dyDescent="0.4">
      <c r="B77" s="111"/>
      <c r="C77" s="288"/>
      <c r="D77" s="289"/>
      <c r="E77" s="290"/>
      <c r="F77" s="112"/>
      <c r="G77" s="113">
        <f>C75</f>
        <v>0</v>
      </c>
      <c r="H77" s="252"/>
      <c r="I77" s="269"/>
      <c r="J77" s="270"/>
      <c r="K77" s="270"/>
      <c r="L77" s="271"/>
      <c r="M77" s="259"/>
      <c r="N77" s="260"/>
      <c r="O77" s="261"/>
      <c r="P77" s="146" t="s">
        <v>74</v>
      </c>
      <c r="Q77" s="115"/>
      <c r="R77" s="115"/>
      <c r="S77" s="135"/>
      <c r="T77" s="136"/>
      <c r="U77" s="118" t="str">
        <f>IF(U75="","",VLOOKUP(U75,'シフト記号表（勤務時間帯）'!$D$6:$Z$47,23,FALSE))</f>
        <v/>
      </c>
      <c r="V77" s="119" t="str">
        <f>IF(V75="","",VLOOKUP(V75,'シフト記号表（勤務時間帯）'!$D$6:$Z$47,23,FALSE))</f>
        <v/>
      </c>
      <c r="W77" s="119" t="str">
        <f>IF(W75="","",VLOOKUP(W75,'シフト記号表（勤務時間帯）'!$D$6:$Z$47,23,FALSE))</f>
        <v/>
      </c>
      <c r="X77" s="119" t="str">
        <f>IF(X75="","",VLOOKUP(X75,'シフト記号表（勤務時間帯）'!$D$6:$Z$47,23,FALSE))</f>
        <v/>
      </c>
      <c r="Y77" s="119" t="str">
        <f>IF(Y75="","",VLOOKUP(Y75,'シフト記号表（勤務時間帯）'!$D$6:$Z$47,23,FALSE))</f>
        <v/>
      </c>
      <c r="Z77" s="119" t="str">
        <f>IF(Z75="","",VLOOKUP(Z75,'シフト記号表（勤務時間帯）'!$D$6:$Z$47,23,FALSE))</f>
        <v/>
      </c>
      <c r="AA77" s="120" t="str">
        <f>IF(AA75="","",VLOOKUP(AA75,'シフト記号表（勤務時間帯）'!$D$6:$Z$47,23,FALSE))</f>
        <v/>
      </c>
      <c r="AB77" s="118" t="str">
        <f>IF(AB75="","",VLOOKUP(AB75,'シフト記号表（勤務時間帯）'!$D$6:$Z$47,23,FALSE))</f>
        <v/>
      </c>
      <c r="AC77" s="119" t="str">
        <f>IF(AC75="","",VLOOKUP(AC75,'シフト記号表（勤務時間帯）'!$D$6:$Z$47,23,FALSE))</f>
        <v/>
      </c>
      <c r="AD77" s="119" t="str">
        <f>IF(AD75="","",VLOOKUP(AD75,'シフト記号表（勤務時間帯）'!$D$6:$Z$47,23,FALSE))</f>
        <v/>
      </c>
      <c r="AE77" s="119" t="str">
        <f>IF(AE75="","",VLOOKUP(AE75,'シフト記号表（勤務時間帯）'!$D$6:$Z$47,23,FALSE))</f>
        <v/>
      </c>
      <c r="AF77" s="119" t="str">
        <f>IF(AF75="","",VLOOKUP(AF75,'シフト記号表（勤務時間帯）'!$D$6:$Z$47,23,FALSE))</f>
        <v/>
      </c>
      <c r="AG77" s="119" t="str">
        <f>IF(AG75="","",VLOOKUP(AG75,'シフト記号表（勤務時間帯）'!$D$6:$Z$47,23,FALSE))</f>
        <v/>
      </c>
      <c r="AH77" s="120" t="str">
        <f>IF(AH75="","",VLOOKUP(AH75,'シフト記号表（勤務時間帯）'!$D$6:$Z$47,23,FALSE))</f>
        <v/>
      </c>
      <c r="AI77" s="118" t="str">
        <f>IF(AI75="","",VLOOKUP(AI75,'シフト記号表（勤務時間帯）'!$D$6:$Z$47,23,FALSE))</f>
        <v/>
      </c>
      <c r="AJ77" s="119" t="str">
        <f>IF(AJ75="","",VLOOKUP(AJ75,'シフト記号表（勤務時間帯）'!$D$6:$Z$47,23,FALSE))</f>
        <v/>
      </c>
      <c r="AK77" s="119" t="str">
        <f>IF(AK75="","",VLOOKUP(AK75,'シフト記号表（勤務時間帯）'!$D$6:$Z$47,23,FALSE))</f>
        <v/>
      </c>
      <c r="AL77" s="119" t="str">
        <f>IF(AL75="","",VLOOKUP(AL75,'シフト記号表（勤務時間帯）'!$D$6:$Z$47,23,FALSE))</f>
        <v/>
      </c>
      <c r="AM77" s="119" t="str">
        <f>IF(AM75="","",VLOOKUP(AM75,'シフト記号表（勤務時間帯）'!$D$6:$Z$47,23,FALSE))</f>
        <v/>
      </c>
      <c r="AN77" s="119" t="str">
        <f>IF(AN75="","",VLOOKUP(AN75,'シフト記号表（勤務時間帯）'!$D$6:$Z$47,23,FALSE))</f>
        <v/>
      </c>
      <c r="AO77" s="120" t="str">
        <f>IF(AO75="","",VLOOKUP(AO75,'シフト記号表（勤務時間帯）'!$D$6:$Z$47,23,FALSE))</f>
        <v/>
      </c>
      <c r="AP77" s="118" t="str">
        <f>IF(AP75="","",VLOOKUP(AP75,'シフト記号表（勤務時間帯）'!$D$6:$Z$47,23,FALSE))</f>
        <v/>
      </c>
      <c r="AQ77" s="119" t="str">
        <f>IF(AQ75="","",VLOOKUP(AQ75,'シフト記号表（勤務時間帯）'!$D$6:$Z$47,23,FALSE))</f>
        <v/>
      </c>
      <c r="AR77" s="119" t="str">
        <f>IF(AR75="","",VLOOKUP(AR75,'シフト記号表（勤務時間帯）'!$D$6:$Z$47,23,FALSE))</f>
        <v/>
      </c>
      <c r="AS77" s="119" t="str">
        <f>IF(AS75="","",VLOOKUP(AS75,'シフト記号表（勤務時間帯）'!$D$6:$Z$47,23,FALSE))</f>
        <v/>
      </c>
      <c r="AT77" s="119" t="str">
        <f>IF(AT75="","",VLOOKUP(AT75,'シフト記号表（勤務時間帯）'!$D$6:$Z$47,23,FALSE))</f>
        <v/>
      </c>
      <c r="AU77" s="119" t="str">
        <f>IF(AU75="","",VLOOKUP(AU75,'シフト記号表（勤務時間帯）'!$D$6:$Z$47,23,FALSE))</f>
        <v/>
      </c>
      <c r="AV77" s="120" t="str">
        <f>IF(AV75="","",VLOOKUP(AV75,'シフト記号表（勤務時間帯）'!$D$6:$Z$47,23,FALSE))</f>
        <v/>
      </c>
      <c r="AW77" s="118" t="str">
        <f>IF(AW75="","",VLOOKUP(AW75,'シフト記号表（勤務時間帯）'!$D$6:$Z$47,23,FALSE))</f>
        <v/>
      </c>
      <c r="AX77" s="119" t="str">
        <f>IF(AX75="","",VLOOKUP(AX75,'シフト記号表（勤務時間帯）'!$D$6:$Z$47,23,FALSE))</f>
        <v/>
      </c>
      <c r="AY77" s="119" t="str">
        <f>IF(AY75="","",VLOOKUP(AY75,'シフト記号表（勤務時間帯）'!$D$6:$Z$47,23,FALSE))</f>
        <v/>
      </c>
      <c r="AZ77" s="306">
        <f>IF($BC$3="４週",SUM(U77:AV77),IF($BC$3="暦月",SUM(U77:AY77),""))</f>
        <v>0</v>
      </c>
      <c r="BA77" s="307"/>
      <c r="BB77" s="308">
        <f>IF($BC$3="４週",AZ77/4,IF($BC$3="暦月",(AZ77/($BC$8/7)),""))</f>
        <v>0</v>
      </c>
      <c r="BC77" s="307"/>
      <c r="BD77" s="300"/>
      <c r="BE77" s="301"/>
      <c r="BF77" s="301"/>
      <c r="BG77" s="301"/>
      <c r="BH77" s="302"/>
    </row>
    <row r="78" spans="2:60" ht="20.25" customHeight="1" x14ac:dyDescent="0.4">
      <c r="B78" s="121"/>
      <c r="C78" s="282"/>
      <c r="D78" s="283"/>
      <c r="E78" s="284"/>
      <c r="F78" s="122"/>
      <c r="G78" s="123"/>
      <c r="H78" s="343"/>
      <c r="I78" s="263"/>
      <c r="J78" s="264"/>
      <c r="K78" s="264"/>
      <c r="L78" s="265"/>
      <c r="M78" s="253"/>
      <c r="N78" s="254"/>
      <c r="O78" s="255"/>
      <c r="P78" s="142" t="s">
        <v>18</v>
      </c>
      <c r="Q78" s="143"/>
      <c r="R78" s="143"/>
      <c r="S78" s="144"/>
      <c r="T78" s="145"/>
      <c r="U78" s="128"/>
      <c r="V78" s="129"/>
      <c r="W78" s="129"/>
      <c r="X78" s="129"/>
      <c r="Y78" s="129"/>
      <c r="Z78" s="129"/>
      <c r="AA78" s="130"/>
      <c r="AB78" s="128"/>
      <c r="AC78" s="129"/>
      <c r="AD78" s="129"/>
      <c r="AE78" s="129"/>
      <c r="AF78" s="129"/>
      <c r="AG78" s="129"/>
      <c r="AH78" s="130"/>
      <c r="AI78" s="128"/>
      <c r="AJ78" s="129"/>
      <c r="AK78" s="129"/>
      <c r="AL78" s="129"/>
      <c r="AM78" s="129"/>
      <c r="AN78" s="129"/>
      <c r="AO78" s="130"/>
      <c r="AP78" s="128"/>
      <c r="AQ78" s="129"/>
      <c r="AR78" s="129"/>
      <c r="AS78" s="129"/>
      <c r="AT78" s="129"/>
      <c r="AU78" s="129"/>
      <c r="AV78" s="130"/>
      <c r="AW78" s="128"/>
      <c r="AX78" s="129"/>
      <c r="AY78" s="129"/>
      <c r="AZ78" s="262"/>
      <c r="BA78" s="249"/>
      <c r="BB78" s="248"/>
      <c r="BC78" s="249"/>
      <c r="BD78" s="294"/>
      <c r="BE78" s="295"/>
      <c r="BF78" s="295"/>
      <c r="BG78" s="295"/>
      <c r="BH78" s="296"/>
    </row>
    <row r="79" spans="2:60" ht="20.25" customHeight="1" x14ac:dyDescent="0.4">
      <c r="B79" s="101">
        <f>B76+1</f>
        <v>20</v>
      </c>
      <c r="C79" s="285"/>
      <c r="D79" s="286"/>
      <c r="E79" s="287"/>
      <c r="F79" s="102">
        <f>C78</f>
        <v>0</v>
      </c>
      <c r="G79" s="103"/>
      <c r="H79" s="251"/>
      <c r="I79" s="266"/>
      <c r="J79" s="267"/>
      <c r="K79" s="267"/>
      <c r="L79" s="268"/>
      <c r="M79" s="256"/>
      <c r="N79" s="257"/>
      <c r="O79" s="258"/>
      <c r="P79" s="104" t="s">
        <v>73</v>
      </c>
      <c r="Q79" s="105"/>
      <c r="R79" s="105"/>
      <c r="S79" s="106"/>
      <c r="T79" s="107"/>
      <c r="U79" s="108" t="str">
        <f>IF(U78="","",VLOOKUP(U78,'シフト記号表（勤務時間帯）'!$D$6:$X$47,21,FALSE))</f>
        <v/>
      </c>
      <c r="V79" s="109" t="str">
        <f>IF(V78="","",VLOOKUP(V78,'シフト記号表（勤務時間帯）'!$D$6:$X$47,21,FALSE))</f>
        <v/>
      </c>
      <c r="W79" s="109" t="str">
        <f>IF(W78="","",VLOOKUP(W78,'シフト記号表（勤務時間帯）'!$D$6:$X$47,21,FALSE))</f>
        <v/>
      </c>
      <c r="X79" s="109" t="str">
        <f>IF(X78="","",VLOOKUP(X78,'シフト記号表（勤務時間帯）'!$D$6:$X$47,21,FALSE))</f>
        <v/>
      </c>
      <c r="Y79" s="109" t="str">
        <f>IF(Y78="","",VLOOKUP(Y78,'シフト記号表（勤務時間帯）'!$D$6:$X$47,21,FALSE))</f>
        <v/>
      </c>
      <c r="Z79" s="109" t="str">
        <f>IF(Z78="","",VLOOKUP(Z78,'シフト記号表（勤務時間帯）'!$D$6:$X$47,21,FALSE))</f>
        <v/>
      </c>
      <c r="AA79" s="110" t="str">
        <f>IF(AA78="","",VLOOKUP(AA78,'シフト記号表（勤務時間帯）'!$D$6:$X$47,21,FALSE))</f>
        <v/>
      </c>
      <c r="AB79" s="108" t="str">
        <f>IF(AB78="","",VLOOKUP(AB78,'シフト記号表（勤務時間帯）'!$D$6:$X$47,21,FALSE))</f>
        <v/>
      </c>
      <c r="AC79" s="109" t="str">
        <f>IF(AC78="","",VLOOKUP(AC78,'シフト記号表（勤務時間帯）'!$D$6:$X$47,21,FALSE))</f>
        <v/>
      </c>
      <c r="AD79" s="109" t="str">
        <f>IF(AD78="","",VLOOKUP(AD78,'シフト記号表（勤務時間帯）'!$D$6:$X$47,21,FALSE))</f>
        <v/>
      </c>
      <c r="AE79" s="109" t="str">
        <f>IF(AE78="","",VLOOKUP(AE78,'シフト記号表（勤務時間帯）'!$D$6:$X$47,21,FALSE))</f>
        <v/>
      </c>
      <c r="AF79" s="109" t="str">
        <f>IF(AF78="","",VLOOKUP(AF78,'シフト記号表（勤務時間帯）'!$D$6:$X$47,21,FALSE))</f>
        <v/>
      </c>
      <c r="AG79" s="109" t="str">
        <f>IF(AG78="","",VLOOKUP(AG78,'シフト記号表（勤務時間帯）'!$D$6:$X$47,21,FALSE))</f>
        <v/>
      </c>
      <c r="AH79" s="110" t="str">
        <f>IF(AH78="","",VLOOKUP(AH78,'シフト記号表（勤務時間帯）'!$D$6:$X$47,21,FALSE))</f>
        <v/>
      </c>
      <c r="AI79" s="108" t="str">
        <f>IF(AI78="","",VLOOKUP(AI78,'シフト記号表（勤務時間帯）'!$D$6:$X$47,21,FALSE))</f>
        <v/>
      </c>
      <c r="AJ79" s="109" t="str">
        <f>IF(AJ78="","",VLOOKUP(AJ78,'シフト記号表（勤務時間帯）'!$D$6:$X$47,21,FALSE))</f>
        <v/>
      </c>
      <c r="AK79" s="109" t="str">
        <f>IF(AK78="","",VLOOKUP(AK78,'シフト記号表（勤務時間帯）'!$D$6:$X$47,21,FALSE))</f>
        <v/>
      </c>
      <c r="AL79" s="109" t="str">
        <f>IF(AL78="","",VLOOKUP(AL78,'シフト記号表（勤務時間帯）'!$D$6:$X$47,21,FALSE))</f>
        <v/>
      </c>
      <c r="AM79" s="109" t="str">
        <f>IF(AM78="","",VLOOKUP(AM78,'シフト記号表（勤務時間帯）'!$D$6:$X$47,21,FALSE))</f>
        <v/>
      </c>
      <c r="AN79" s="109" t="str">
        <f>IF(AN78="","",VLOOKUP(AN78,'シフト記号表（勤務時間帯）'!$D$6:$X$47,21,FALSE))</f>
        <v/>
      </c>
      <c r="AO79" s="110" t="str">
        <f>IF(AO78="","",VLOOKUP(AO78,'シフト記号表（勤務時間帯）'!$D$6:$X$47,21,FALSE))</f>
        <v/>
      </c>
      <c r="AP79" s="108" t="str">
        <f>IF(AP78="","",VLOOKUP(AP78,'シフト記号表（勤務時間帯）'!$D$6:$X$47,21,FALSE))</f>
        <v/>
      </c>
      <c r="AQ79" s="109" t="str">
        <f>IF(AQ78="","",VLOOKUP(AQ78,'シフト記号表（勤務時間帯）'!$D$6:$X$47,21,FALSE))</f>
        <v/>
      </c>
      <c r="AR79" s="109" t="str">
        <f>IF(AR78="","",VLOOKUP(AR78,'シフト記号表（勤務時間帯）'!$D$6:$X$47,21,FALSE))</f>
        <v/>
      </c>
      <c r="AS79" s="109" t="str">
        <f>IF(AS78="","",VLOOKUP(AS78,'シフト記号表（勤務時間帯）'!$D$6:$X$47,21,FALSE))</f>
        <v/>
      </c>
      <c r="AT79" s="109" t="str">
        <f>IF(AT78="","",VLOOKUP(AT78,'シフト記号表（勤務時間帯）'!$D$6:$X$47,21,FALSE))</f>
        <v/>
      </c>
      <c r="AU79" s="109" t="str">
        <f>IF(AU78="","",VLOOKUP(AU78,'シフト記号表（勤務時間帯）'!$D$6:$X$47,21,FALSE))</f>
        <v/>
      </c>
      <c r="AV79" s="110" t="str">
        <f>IF(AV78="","",VLOOKUP(AV78,'シフト記号表（勤務時間帯）'!$D$6:$X$47,21,FALSE))</f>
        <v/>
      </c>
      <c r="AW79" s="108" t="str">
        <f>IF(AW78="","",VLOOKUP(AW78,'シフト記号表（勤務時間帯）'!$D$6:$X$47,21,FALSE))</f>
        <v/>
      </c>
      <c r="AX79" s="109" t="str">
        <f>IF(AX78="","",VLOOKUP(AX78,'シフト記号表（勤務時間帯）'!$D$6:$X$47,21,FALSE))</f>
        <v/>
      </c>
      <c r="AY79" s="109" t="str">
        <f>IF(AY78="","",VLOOKUP(AY78,'シフト記号表（勤務時間帯）'!$D$6:$X$47,21,FALSE))</f>
        <v/>
      </c>
      <c r="AZ79" s="303">
        <f>IF($BC$3="４週",SUM(U79:AV79),IF($BC$3="暦月",SUM(U79:AY79),""))</f>
        <v>0</v>
      </c>
      <c r="BA79" s="304"/>
      <c r="BB79" s="305">
        <f>IF($BC$3="４週",AZ79/4,IF($BC$3="暦月",(AZ79/($BC$8/7)),""))</f>
        <v>0</v>
      </c>
      <c r="BC79" s="304"/>
      <c r="BD79" s="297"/>
      <c r="BE79" s="298"/>
      <c r="BF79" s="298"/>
      <c r="BG79" s="298"/>
      <c r="BH79" s="299"/>
    </row>
    <row r="80" spans="2:60" ht="20.25" customHeight="1" x14ac:dyDescent="0.4">
      <c r="B80" s="111"/>
      <c r="C80" s="288"/>
      <c r="D80" s="289"/>
      <c r="E80" s="290"/>
      <c r="F80" s="112"/>
      <c r="G80" s="113">
        <f>C78</f>
        <v>0</v>
      </c>
      <c r="H80" s="252"/>
      <c r="I80" s="269"/>
      <c r="J80" s="270"/>
      <c r="K80" s="270"/>
      <c r="L80" s="271"/>
      <c r="M80" s="259"/>
      <c r="N80" s="260"/>
      <c r="O80" s="261"/>
      <c r="P80" s="146" t="s">
        <v>74</v>
      </c>
      <c r="Q80" s="115"/>
      <c r="R80" s="115"/>
      <c r="S80" s="135"/>
      <c r="T80" s="136"/>
      <c r="U80" s="118" t="str">
        <f>IF(U78="","",VLOOKUP(U78,'シフト記号表（勤務時間帯）'!$D$6:$Z$47,23,FALSE))</f>
        <v/>
      </c>
      <c r="V80" s="119" t="str">
        <f>IF(V78="","",VLOOKUP(V78,'シフト記号表（勤務時間帯）'!$D$6:$Z$47,23,FALSE))</f>
        <v/>
      </c>
      <c r="W80" s="119" t="str">
        <f>IF(W78="","",VLOOKUP(W78,'シフト記号表（勤務時間帯）'!$D$6:$Z$47,23,FALSE))</f>
        <v/>
      </c>
      <c r="X80" s="119" t="str">
        <f>IF(X78="","",VLOOKUP(X78,'シフト記号表（勤務時間帯）'!$D$6:$Z$47,23,FALSE))</f>
        <v/>
      </c>
      <c r="Y80" s="119" t="str">
        <f>IF(Y78="","",VLOOKUP(Y78,'シフト記号表（勤務時間帯）'!$D$6:$Z$47,23,FALSE))</f>
        <v/>
      </c>
      <c r="Z80" s="119" t="str">
        <f>IF(Z78="","",VLOOKUP(Z78,'シフト記号表（勤務時間帯）'!$D$6:$Z$47,23,FALSE))</f>
        <v/>
      </c>
      <c r="AA80" s="120" t="str">
        <f>IF(AA78="","",VLOOKUP(AA78,'シフト記号表（勤務時間帯）'!$D$6:$Z$47,23,FALSE))</f>
        <v/>
      </c>
      <c r="AB80" s="118" t="str">
        <f>IF(AB78="","",VLOOKUP(AB78,'シフト記号表（勤務時間帯）'!$D$6:$Z$47,23,FALSE))</f>
        <v/>
      </c>
      <c r="AC80" s="119" t="str">
        <f>IF(AC78="","",VLOOKUP(AC78,'シフト記号表（勤務時間帯）'!$D$6:$Z$47,23,FALSE))</f>
        <v/>
      </c>
      <c r="AD80" s="119" t="str">
        <f>IF(AD78="","",VLOOKUP(AD78,'シフト記号表（勤務時間帯）'!$D$6:$Z$47,23,FALSE))</f>
        <v/>
      </c>
      <c r="AE80" s="119" t="str">
        <f>IF(AE78="","",VLOOKUP(AE78,'シフト記号表（勤務時間帯）'!$D$6:$Z$47,23,FALSE))</f>
        <v/>
      </c>
      <c r="AF80" s="119" t="str">
        <f>IF(AF78="","",VLOOKUP(AF78,'シフト記号表（勤務時間帯）'!$D$6:$Z$47,23,FALSE))</f>
        <v/>
      </c>
      <c r="AG80" s="119" t="str">
        <f>IF(AG78="","",VLOOKUP(AG78,'シフト記号表（勤務時間帯）'!$D$6:$Z$47,23,FALSE))</f>
        <v/>
      </c>
      <c r="AH80" s="120" t="str">
        <f>IF(AH78="","",VLOOKUP(AH78,'シフト記号表（勤務時間帯）'!$D$6:$Z$47,23,FALSE))</f>
        <v/>
      </c>
      <c r="AI80" s="118" t="str">
        <f>IF(AI78="","",VLOOKUP(AI78,'シフト記号表（勤務時間帯）'!$D$6:$Z$47,23,FALSE))</f>
        <v/>
      </c>
      <c r="AJ80" s="119" t="str">
        <f>IF(AJ78="","",VLOOKUP(AJ78,'シフト記号表（勤務時間帯）'!$D$6:$Z$47,23,FALSE))</f>
        <v/>
      </c>
      <c r="AK80" s="119" t="str">
        <f>IF(AK78="","",VLOOKUP(AK78,'シフト記号表（勤務時間帯）'!$D$6:$Z$47,23,FALSE))</f>
        <v/>
      </c>
      <c r="AL80" s="119" t="str">
        <f>IF(AL78="","",VLOOKUP(AL78,'シフト記号表（勤務時間帯）'!$D$6:$Z$47,23,FALSE))</f>
        <v/>
      </c>
      <c r="AM80" s="119" t="str">
        <f>IF(AM78="","",VLOOKUP(AM78,'シフト記号表（勤務時間帯）'!$D$6:$Z$47,23,FALSE))</f>
        <v/>
      </c>
      <c r="AN80" s="119" t="str">
        <f>IF(AN78="","",VLOOKUP(AN78,'シフト記号表（勤務時間帯）'!$D$6:$Z$47,23,FALSE))</f>
        <v/>
      </c>
      <c r="AO80" s="120" t="str">
        <f>IF(AO78="","",VLOOKUP(AO78,'シフト記号表（勤務時間帯）'!$D$6:$Z$47,23,FALSE))</f>
        <v/>
      </c>
      <c r="AP80" s="118" t="str">
        <f>IF(AP78="","",VLOOKUP(AP78,'シフト記号表（勤務時間帯）'!$D$6:$Z$47,23,FALSE))</f>
        <v/>
      </c>
      <c r="AQ80" s="119" t="str">
        <f>IF(AQ78="","",VLOOKUP(AQ78,'シフト記号表（勤務時間帯）'!$D$6:$Z$47,23,FALSE))</f>
        <v/>
      </c>
      <c r="AR80" s="119" t="str">
        <f>IF(AR78="","",VLOOKUP(AR78,'シフト記号表（勤務時間帯）'!$D$6:$Z$47,23,FALSE))</f>
        <v/>
      </c>
      <c r="AS80" s="119" t="str">
        <f>IF(AS78="","",VLOOKUP(AS78,'シフト記号表（勤務時間帯）'!$D$6:$Z$47,23,FALSE))</f>
        <v/>
      </c>
      <c r="AT80" s="119" t="str">
        <f>IF(AT78="","",VLOOKUP(AT78,'シフト記号表（勤務時間帯）'!$D$6:$Z$47,23,FALSE))</f>
        <v/>
      </c>
      <c r="AU80" s="119" t="str">
        <f>IF(AU78="","",VLOOKUP(AU78,'シフト記号表（勤務時間帯）'!$D$6:$Z$47,23,FALSE))</f>
        <v/>
      </c>
      <c r="AV80" s="120" t="str">
        <f>IF(AV78="","",VLOOKUP(AV78,'シフト記号表（勤務時間帯）'!$D$6:$Z$47,23,FALSE))</f>
        <v/>
      </c>
      <c r="AW80" s="118" t="str">
        <f>IF(AW78="","",VLOOKUP(AW78,'シフト記号表（勤務時間帯）'!$D$6:$Z$47,23,FALSE))</f>
        <v/>
      </c>
      <c r="AX80" s="119" t="str">
        <f>IF(AX78="","",VLOOKUP(AX78,'シフト記号表（勤務時間帯）'!$D$6:$Z$47,23,FALSE))</f>
        <v/>
      </c>
      <c r="AY80" s="119" t="str">
        <f>IF(AY78="","",VLOOKUP(AY78,'シフト記号表（勤務時間帯）'!$D$6:$Z$47,23,FALSE))</f>
        <v/>
      </c>
      <c r="AZ80" s="306">
        <f>IF($BC$3="４週",SUM(U80:AV80),IF($BC$3="暦月",SUM(U80:AY80),""))</f>
        <v>0</v>
      </c>
      <c r="BA80" s="307"/>
      <c r="BB80" s="308">
        <f>IF($BC$3="４週",AZ80/4,IF($BC$3="暦月",(AZ80/($BC$8/7)),""))</f>
        <v>0</v>
      </c>
      <c r="BC80" s="307"/>
      <c r="BD80" s="300"/>
      <c r="BE80" s="301"/>
      <c r="BF80" s="301"/>
      <c r="BG80" s="301"/>
      <c r="BH80" s="302"/>
    </row>
    <row r="81" spans="2:60" ht="20.25" customHeight="1" x14ac:dyDescent="0.4">
      <c r="B81" s="121"/>
      <c r="C81" s="282"/>
      <c r="D81" s="283"/>
      <c r="E81" s="284"/>
      <c r="F81" s="122"/>
      <c r="G81" s="123"/>
      <c r="H81" s="343"/>
      <c r="I81" s="263"/>
      <c r="J81" s="264"/>
      <c r="K81" s="264"/>
      <c r="L81" s="265"/>
      <c r="M81" s="253"/>
      <c r="N81" s="254"/>
      <c r="O81" s="255"/>
      <c r="P81" s="142" t="s">
        <v>18</v>
      </c>
      <c r="Q81" s="143"/>
      <c r="R81" s="143"/>
      <c r="S81" s="144"/>
      <c r="T81" s="145"/>
      <c r="U81" s="128"/>
      <c r="V81" s="129"/>
      <c r="W81" s="129"/>
      <c r="X81" s="129"/>
      <c r="Y81" s="129"/>
      <c r="Z81" s="129"/>
      <c r="AA81" s="130"/>
      <c r="AB81" s="128"/>
      <c r="AC81" s="129"/>
      <c r="AD81" s="129"/>
      <c r="AE81" s="129"/>
      <c r="AF81" s="129"/>
      <c r="AG81" s="129"/>
      <c r="AH81" s="130"/>
      <c r="AI81" s="128"/>
      <c r="AJ81" s="129"/>
      <c r="AK81" s="129"/>
      <c r="AL81" s="129"/>
      <c r="AM81" s="129"/>
      <c r="AN81" s="129"/>
      <c r="AO81" s="130"/>
      <c r="AP81" s="128"/>
      <c r="AQ81" s="129"/>
      <c r="AR81" s="129"/>
      <c r="AS81" s="129"/>
      <c r="AT81" s="129"/>
      <c r="AU81" s="129"/>
      <c r="AV81" s="130"/>
      <c r="AW81" s="128"/>
      <c r="AX81" s="129"/>
      <c r="AY81" s="129"/>
      <c r="AZ81" s="262"/>
      <c r="BA81" s="249"/>
      <c r="BB81" s="248"/>
      <c r="BC81" s="249"/>
      <c r="BD81" s="294"/>
      <c r="BE81" s="295"/>
      <c r="BF81" s="295"/>
      <c r="BG81" s="295"/>
      <c r="BH81" s="296"/>
    </row>
    <row r="82" spans="2:60" ht="20.25" customHeight="1" x14ac:dyDescent="0.4">
      <c r="B82" s="101">
        <f>B79+1</f>
        <v>21</v>
      </c>
      <c r="C82" s="285"/>
      <c r="D82" s="286"/>
      <c r="E82" s="287"/>
      <c r="F82" s="102">
        <f>C81</f>
        <v>0</v>
      </c>
      <c r="G82" s="103"/>
      <c r="H82" s="251"/>
      <c r="I82" s="266"/>
      <c r="J82" s="267"/>
      <c r="K82" s="267"/>
      <c r="L82" s="268"/>
      <c r="M82" s="256"/>
      <c r="N82" s="257"/>
      <c r="O82" s="258"/>
      <c r="P82" s="104" t="s">
        <v>73</v>
      </c>
      <c r="Q82" s="105"/>
      <c r="R82" s="105"/>
      <c r="S82" s="106"/>
      <c r="T82" s="107"/>
      <c r="U82" s="108" t="str">
        <f>IF(U81="","",VLOOKUP(U81,'シフト記号表（勤務時間帯）'!$D$6:$X$47,21,FALSE))</f>
        <v/>
      </c>
      <c r="V82" s="109" t="str">
        <f>IF(V81="","",VLOOKUP(V81,'シフト記号表（勤務時間帯）'!$D$6:$X$47,21,FALSE))</f>
        <v/>
      </c>
      <c r="W82" s="109" t="str">
        <f>IF(W81="","",VLOOKUP(W81,'シフト記号表（勤務時間帯）'!$D$6:$X$47,21,FALSE))</f>
        <v/>
      </c>
      <c r="X82" s="109" t="str">
        <f>IF(X81="","",VLOOKUP(X81,'シフト記号表（勤務時間帯）'!$D$6:$X$47,21,FALSE))</f>
        <v/>
      </c>
      <c r="Y82" s="109" t="str">
        <f>IF(Y81="","",VLOOKUP(Y81,'シフト記号表（勤務時間帯）'!$D$6:$X$47,21,FALSE))</f>
        <v/>
      </c>
      <c r="Z82" s="109" t="str">
        <f>IF(Z81="","",VLOOKUP(Z81,'シフト記号表（勤務時間帯）'!$D$6:$X$47,21,FALSE))</f>
        <v/>
      </c>
      <c r="AA82" s="110" t="str">
        <f>IF(AA81="","",VLOOKUP(AA81,'シフト記号表（勤務時間帯）'!$D$6:$X$47,21,FALSE))</f>
        <v/>
      </c>
      <c r="AB82" s="108" t="str">
        <f>IF(AB81="","",VLOOKUP(AB81,'シフト記号表（勤務時間帯）'!$D$6:$X$47,21,FALSE))</f>
        <v/>
      </c>
      <c r="AC82" s="109" t="str">
        <f>IF(AC81="","",VLOOKUP(AC81,'シフト記号表（勤務時間帯）'!$D$6:$X$47,21,FALSE))</f>
        <v/>
      </c>
      <c r="AD82" s="109" t="str">
        <f>IF(AD81="","",VLOOKUP(AD81,'シフト記号表（勤務時間帯）'!$D$6:$X$47,21,FALSE))</f>
        <v/>
      </c>
      <c r="AE82" s="109" t="str">
        <f>IF(AE81="","",VLOOKUP(AE81,'シフト記号表（勤務時間帯）'!$D$6:$X$47,21,FALSE))</f>
        <v/>
      </c>
      <c r="AF82" s="109" t="str">
        <f>IF(AF81="","",VLOOKUP(AF81,'シフト記号表（勤務時間帯）'!$D$6:$X$47,21,FALSE))</f>
        <v/>
      </c>
      <c r="AG82" s="109" t="str">
        <f>IF(AG81="","",VLOOKUP(AG81,'シフト記号表（勤務時間帯）'!$D$6:$X$47,21,FALSE))</f>
        <v/>
      </c>
      <c r="AH82" s="110" t="str">
        <f>IF(AH81="","",VLOOKUP(AH81,'シフト記号表（勤務時間帯）'!$D$6:$X$47,21,FALSE))</f>
        <v/>
      </c>
      <c r="AI82" s="108" t="str">
        <f>IF(AI81="","",VLOOKUP(AI81,'シフト記号表（勤務時間帯）'!$D$6:$X$47,21,FALSE))</f>
        <v/>
      </c>
      <c r="AJ82" s="109" t="str">
        <f>IF(AJ81="","",VLOOKUP(AJ81,'シフト記号表（勤務時間帯）'!$D$6:$X$47,21,FALSE))</f>
        <v/>
      </c>
      <c r="AK82" s="109" t="str">
        <f>IF(AK81="","",VLOOKUP(AK81,'シフト記号表（勤務時間帯）'!$D$6:$X$47,21,FALSE))</f>
        <v/>
      </c>
      <c r="AL82" s="109" t="str">
        <f>IF(AL81="","",VLOOKUP(AL81,'シフト記号表（勤務時間帯）'!$D$6:$X$47,21,FALSE))</f>
        <v/>
      </c>
      <c r="AM82" s="109" t="str">
        <f>IF(AM81="","",VLOOKUP(AM81,'シフト記号表（勤務時間帯）'!$D$6:$X$47,21,FALSE))</f>
        <v/>
      </c>
      <c r="AN82" s="109" t="str">
        <f>IF(AN81="","",VLOOKUP(AN81,'シフト記号表（勤務時間帯）'!$D$6:$X$47,21,FALSE))</f>
        <v/>
      </c>
      <c r="AO82" s="110" t="str">
        <f>IF(AO81="","",VLOOKUP(AO81,'シフト記号表（勤務時間帯）'!$D$6:$X$47,21,FALSE))</f>
        <v/>
      </c>
      <c r="AP82" s="108" t="str">
        <f>IF(AP81="","",VLOOKUP(AP81,'シフト記号表（勤務時間帯）'!$D$6:$X$47,21,FALSE))</f>
        <v/>
      </c>
      <c r="AQ82" s="109" t="str">
        <f>IF(AQ81="","",VLOOKUP(AQ81,'シフト記号表（勤務時間帯）'!$D$6:$X$47,21,FALSE))</f>
        <v/>
      </c>
      <c r="AR82" s="109" t="str">
        <f>IF(AR81="","",VLOOKUP(AR81,'シフト記号表（勤務時間帯）'!$D$6:$X$47,21,FALSE))</f>
        <v/>
      </c>
      <c r="AS82" s="109" t="str">
        <f>IF(AS81="","",VLOOKUP(AS81,'シフト記号表（勤務時間帯）'!$D$6:$X$47,21,FALSE))</f>
        <v/>
      </c>
      <c r="AT82" s="109" t="str">
        <f>IF(AT81="","",VLOOKUP(AT81,'シフト記号表（勤務時間帯）'!$D$6:$X$47,21,FALSE))</f>
        <v/>
      </c>
      <c r="AU82" s="109" t="str">
        <f>IF(AU81="","",VLOOKUP(AU81,'シフト記号表（勤務時間帯）'!$D$6:$X$47,21,FALSE))</f>
        <v/>
      </c>
      <c r="AV82" s="110" t="str">
        <f>IF(AV81="","",VLOOKUP(AV81,'シフト記号表（勤務時間帯）'!$D$6:$X$47,21,FALSE))</f>
        <v/>
      </c>
      <c r="AW82" s="108" t="str">
        <f>IF(AW81="","",VLOOKUP(AW81,'シフト記号表（勤務時間帯）'!$D$6:$X$47,21,FALSE))</f>
        <v/>
      </c>
      <c r="AX82" s="109" t="str">
        <f>IF(AX81="","",VLOOKUP(AX81,'シフト記号表（勤務時間帯）'!$D$6:$X$47,21,FALSE))</f>
        <v/>
      </c>
      <c r="AY82" s="109" t="str">
        <f>IF(AY81="","",VLOOKUP(AY81,'シフト記号表（勤務時間帯）'!$D$6:$X$47,21,FALSE))</f>
        <v/>
      </c>
      <c r="AZ82" s="303">
        <f>IF($BC$3="４週",SUM(U82:AV82),IF($BC$3="暦月",SUM(U82:AY82),""))</f>
        <v>0</v>
      </c>
      <c r="BA82" s="304"/>
      <c r="BB82" s="305">
        <f>IF($BC$3="４週",AZ82/4,IF($BC$3="暦月",(AZ82/($BC$8/7)),""))</f>
        <v>0</v>
      </c>
      <c r="BC82" s="304"/>
      <c r="BD82" s="297"/>
      <c r="BE82" s="298"/>
      <c r="BF82" s="298"/>
      <c r="BG82" s="298"/>
      <c r="BH82" s="299"/>
    </row>
    <row r="83" spans="2:60" ht="20.25" customHeight="1" x14ac:dyDescent="0.4">
      <c r="B83" s="111"/>
      <c r="C83" s="288"/>
      <c r="D83" s="289"/>
      <c r="E83" s="290"/>
      <c r="F83" s="112"/>
      <c r="G83" s="113">
        <f>C81</f>
        <v>0</v>
      </c>
      <c r="H83" s="252"/>
      <c r="I83" s="269"/>
      <c r="J83" s="270"/>
      <c r="K83" s="270"/>
      <c r="L83" s="271"/>
      <c r="M83" s="259"/>
      <c r="N83" s="260"/>
      <c r="O83" s="261"/>
      <c r="P83" s="146" t="s">
        <v>74</v>
      </c>
      <c r="Q83" s="115"/>
      <c r="R83" s="115"/>
      <c r="S83" s="135"/>
      <c r="T83" s="136"/>
      <c r="U83" s="118" t="str">
        <f>IF(U81="","",VLOOKUP(U81,'シフト記号表（勤務時間帯）'!$D$6:$Z$47,23,FALSE))</f>
        <v/>
      </c>
      <c r="V83" s="119" t="str">
        <f>IF(V81="","",VLOOKUP(V81,'シフト記号表（勤務時間帯）'!$D$6:$Z$47,23,FALSE))</f>
        <v/>
      </c>
      <c r="W83" s="119" t="str">
        <f>IF(W81="","",VLOOKUP(W81,'シフト記号表（勤務時間帯）'!$D$6:$Z$47,23,FALSE))</f>
        <v/>
      </c>
      <c r="X83" s="119" t="str">
        <f>IF(X81="","",VLOOKUP(X81,'シフト記号表（勤務時間帯）'!$D$6:$Z$47,23,FALSE))</f>
        <v/>
      </c>
      <c r="Y83" s="119" t="str">
        <f>IF(Y81="","",VLOOKUP(Y81,'シフト記号表（勤務時間帯）'!$D$6:$Z$47,23,FALSE))</f>
        <v/>
      </c>
      <c r="Z83" s="119" t="str">
        <f>IF(Z81="","",VLOOKUP(Z81,'シフト記号表（勤務時間帯）'!$D$6:$Z$47,23,FALSE))</f>
        <v/>
      </c>
      <c r="AA83" s="120" t="str">
        <f>IF(AA81="","",VLOOKUP(AA81,'シフト記号表（勤務時間帯）'!$D$6:$Z$47,23,FALSE))</f>
        <v/>
      </c>
      <c r="AB83" s="118" t="str">
        <f>IF(AB81="","",VLOOKUP(AB81,'シフト記号表（勤務時間帯）'!$D$6:$Z$47,23,FALSE))</f>
        <v/>
      </c>
      <c r="AC83" s="119" t="str">
        <f>IF(AC81="","",VLOOKUP(AC81,'シフト記号表（勤務時間帯）'!$D$6:$Z$47,23,FALSE))</f>
        <v/>
      </c>
      <c r="AD83" s="119" t="str">
        <f>IF(AD81="","",VLOOKUP(AD81,'シフト記号表（勤務時間帯）'!$D$6:$Z$47,23,FALSE))</f>
        <v/>
      </c>
      <c r="AE83" s="119" t="str">
        <f>IF(AE81="","",VLOOKUP(AE81,'シフト記号表（勤務時間帯）'!$D$6:$Z$47,23,FALSE))</f>
        <v/>
      </c>
      <c r="AF83" s="119" t="str">
        <f>IF(AF81="","",VLOOKUP(AF81,'シフト記号表（勤務時間帯）'!$D$6:$Z$47,23,FALSE))</f>
        <v/>
      </c>
      <c r="AG83" s="119" t="str">
        <f>IF(AG81="","",VLOOKUP(AG81,'シフト記号表（勤務時間帯）'!$D$6:$Z$47,23,FALSE))</f>
        <v/>
      </c>
      <c r="AH83" s="120" t="str">
        <f>IF(AH81="","",VLOOKUP(AH81,'シフト記号表（勤務時間帯）'!$D$6:$Z$47,23,FALSE))</f>
        <v/>
      </c>
      <c r="AI83" s="118" t="str">
        <f>IF(AI81="","",VLOOKUP(AI81,'シフト記号表（勤務時間帯）'!$D$6:$Z$47,23,FALSE))</f>
        <v/>
      </c>
      <c r="AJ83" s="119" t="str">
        <f>IF(AJ81="","",VLOOKUP(AJ81,'シフト記号表（勤務時間帯）'!$D$6:$Z$47,23,FALSE))</f>
        <v/>
      </c>
      <c r="AK83" s="119" t="str">
        <f>IF(AK81="","",VLOOKUP(AK81,'シフト記号表（勤務時間帯）'!$D$6:$Z$47,23,FALSE))</f>
        <v/>
      </c>
      <c r="AL83" s="119" t="str">
        <f>IF(AL81="","",VLOOKUP(AL81,'シフト記号表（勤務時間帯）'!$D$6:$Z$47,23,FALSE))</f>
        <v/>
      </c>
      <c r="AM83" s="119" t="str">
        <f>IF(AM81="","",VLOOKUP(AM81,'シフト記号表（勤務時間帯）'!$D$6:$Z$47,23,FALSE))</f>
        <v/>
      </c>
      <c r="AN83" s="119" t="str">
        <f>IF(AN81="","",VLOOKUP(AN81,'シフト記号表（勤務時間帯）'!$D$6:$Z$47,23,FALSE))</f>
        <v/>
      </c>
      <c r="AO83" s="120" t="str">
        <f>IF(AO81="","",VLOOKUP(AO81,'シフト記号表（勤務時間帯）'!$D$6:$Z$47,23,FALSE))</f>
        <v/>
      </c>
      <c r="AP83" s="118" t="str">
        <f>IF(AP81="","",VLOOKUP(AP81,'シフト記号表（勤務時間帯）'!$D$6:$Z$47,23,FALSE))</f>
        <v/>
      </c>
      <c r="AQ83" s="119" t="str">
        <f>IF(AQ81="","",VLOOKUP(AQ81,'シフト記号表（勤務時間帯）'!$D$6:$Z$47,23,FALSE))</f>
        <v/>
      </c>
      <c r="AR83" s="119" t="str">
        <f>IF(AR81="","",VLOOKUP(AR81,'シフト記号表（勤務時間帯）'!$D$6:$Z$47,23,FALSE))</f>
        <v/>
      </c>
      <c r="AS83" s="119" t="str">
        <f>IF(AS81="","",VLOOKUP(AS81,'シフト記号表（勤務時間帯）'!$D$6:$Z$47,23,FALSE))</f>
        <v/>
      </c>
      <c r="AT83" s="119" t="str">
        <f>IF(AT81="","",VLOOKUP(AT81,'シフト記号表（勤務時間帯）'!$D$6:$Z$47,23,FALSE))</f>
        <v/>
      </c>
      <c r="AU83" s="119" t="str">
        <f>IF(AU81="","",VLOOKUP(AU81,'シフト記号表（勤務時間帯）'!$D$6:$Z$47,23,FALSE))</f>
        <v/>
      </c>
      <c r="AV83" s="120" t="str">
        <f>IF(AV81="","",VLOOKUP(AV81,'シフト記号表（勤務時間帯）'!$D$6:$Z$47,23,FALSE))</f>
        <v/>
      </c>
      <c r="AW83" s="118" t="str">
        <f>IF(AW81="","",VLOOKUP(AW81,'シフト記号表（勤務時間帯）'!$D$6:$Z$47,23,FALSE))</f>
        <v/>
      </c>
      <c r="AX83" s="119" t="str">
        <f>IF(AX81="","",VLOOKUP(AX81,'シフト記号表（勤務時間帯）'!$D$6:$Z$47,23,FALSE))</f>
        <v/>
      </c>
      <c r="AY83" s="119" t="str">
        <f>IF(AY81="","",VLOOKUP(AY81,'シフト記号表（勤務時間帯）'!$D$6:$Z$47,23,FALSE))</f>
        <v/>
      </c>
      <c r="AZ83" s="306">
        <f>IF($BC$3="４週",SUM(U83:AV83),IF($BC$3="暦月",SUM(U83:AY83),""))</f>
        <v>0</v>
      </c>
      <c r="BA83" s="307"/>
      <c r="BB83" s="308">
        <f>IF($BC$3="４週",AZ83/4,IF($BC$3="暦月",(AZ83/($BC$8/7)),""))</f>
        <v>0</v>
      </c>
      <c r="BC83" s="307"/>
      <c r="BD83" s="300"/>
      <c r="BE83" s="301"/>
      <c r="BF83" s="301"/>
      <c r="BG83" s="301"/>
      <c r="BH83" s="302"/>
    </row>
    <row r="84" spans="2:60" ht="20.25" customHeight="1" x14ac:dyDescent="0.4">
      <c r="B84" s="121"/>
      <c r="C84" s="282"/>
      <c r="D84" s="283"/>
      <c r="E84" s="284"/>
      <c r="F84" s="122"/>
      <c r="G84" s="123"/>
      <c r="H84" s="343"/>
      <c r="I84" s="263"/>
      <c r="J84" s="264"/>
      <c r="K84" s="264"/>
      <c r="L84" s="265"/>
      <c r="M84" s="253"/>
      <c r="N84" s="254"/>
      <c r="O84" s="255"/>
      <c r="P84" s="142" t="s">
        <v>18</v>
      </c>
      <c r="Q84" s="143"/>
      <c r="R84" s="143"/>
      <c r="S84" s="144"/>
      <c r="T84" s="145"/>
      <c r="U84" s="128"/>
      <c r="V84" s="129"/>
      <c r="W84" s="129"/>
      <c r="X84" s="129"/>
      <c r="Y84" s="129"/>
      <c r="Z84" s="129"/>
      <c r="AA84" s="130"/>
      <c r="AB84" s="128"/>
      <c r="AC84" s="129"/>
      <c r="AD84" s="129"/>
      <c r="AE84" s="129"/>
      <c r="AF84" s="129"/>
      <c r="AG84" s="129"/>
      <c r="AH84" s="130"/>
      <c r="AI84" s="128"/>
      <c r="AJ84" s="129"/>
      <c r="AK84" s="129"/>
      <c r="AL84" s="129"/>
      <c r="AM84" s="129"/>
      <c r="AN84" s="129"/>
      <c r="AO84" s="130"/>
      <c r="AP84" s="128"/>
      <c r="AQ84" s="129"/>
      <c r="AR84" s="129"/>
      <c r="AS84" s="129"/>
      <c r="AT84" s="129"/>
      <c r="AU84" s="129"/>
      <c r="AV84" s="130"/>
      <c r="AW84" s="128"/>
      <c r="AX84" s="129"/>
      <c r="AY84" s="129"/>
      <c r="AZ84" s="262"/>
      <c r="BA84" s="249"/>
      <c r="BB84" s="248"/>
      <c r="BC84" s="249"/>
      <c r="BD84" s="294"/>
      <c r="BE84" s="295"/>
      <c r="BF84" s="295"/>
      <c r="BG84" s="295"/>
      <c r="BH84" s="296"/>
    </row>
    <row r="85" spans="2:60" ht="20.25" customHeight="1" x14ac:dyDescent="0.4">
      <c r="B85" s="101">
        <f>B82+1</f>
        <v>22</v>
      </c>
      <c r="C85" s="285"/>
      <c r="D85" s="286"/>
      <c r="E85" s="287"/>
      <c r="F85" s="102">
        <f>C84</f>
        <v>0</v>
      </c>
      <c r="G85" s="103"/>
      <c r="H85" s="251"/>
      <c r="I85" s="266"/>
      <c r="J85" s="267"/>
      <c r="K85" s="267"/>
      <c r="L85" s="268"/>
      <c r="M85" s="256"/>
      <c r="N85" s="257"/>
      <c r="O85" s="258"/>
      <c r="P85" s="104" t="s">
        <v>73</v>
      </c>
      <c r="Q85" s="105"/>
      <c r="R85" s="105"/>
      <c r="S85" s="106"/>
      <c r="T85" s="107"/>
      <c r="U85" s="108" t="str">
        <f>IF(U84="","",VLOOKUP(U84,'シフト記号表（勤務時間帯）'!$D$6:$X$47,21,FALSE))</f>
        <v/>
      </c>
      <c r="V85" s="109" t="str">
        <f>IF(V84="","",VLOOKUP(V84,'シフト記号表（勤務時間帯）'!$D$6:$X$47,21,FALSE))</f>
        <v/>
      </c>
      <c r="W85" s="109" t="str">
        <f>IF(W84="","",VLOOKUP(W84,'シフト記号表（勤務時間帯）'!$D$6:$X$47,21,FALSE))</f>
        <v/>
      </c>
      <c r="X85" s="109" t="str">
        <f>IF(X84="","",VLOOKUP(X84,'シフト記号表（勤務時間帯）'!$D$6:$X$47,21,FALSE))</f>
        <v/>
      </c>
      <c r="Y85" s="109" t="str">
        <f>IF(Y84="","",VLOOKUP(Y84,'シフト記号表（勤務時間帯）'!$D$6:$X$47,21,FALSE))</f>
        <v/>
      </c>
      <c r="Z85" s="109" t="str">
        <f>IF(Z84="","",VLOOKUP(Z84,'シフト記号表（勤務時間帯）'!$D$6:$X$47,21,FALSE))</f>
        <v/>
      </c>
      <c r="AA85" s="110" t="str">
        <f>IF(AA84="","",VLOOKUP(AA84,'シフト記号表（勤務時間帯）'!$D$6:$X$47,21,FALSE))</f>
        <v/>
      </c>
      <c r="AB85" s="108" t="str">
        <f>IF(AB84="","",VLOOKUP(AB84,'シフト記号表（勤務時間帯）'!$D$6:$X$47,21,FALSE))</f>
        <v/>
      </c>
      <c r="AC85" s="109" t="str">
        <f>IF(AC84="","",VLOOKUP(AC84,'シフト記号表（勤務時間帯）'!$D$6:$X$47,21,FALSE))</f>
        <v/>
      </c>
      <c r="AD85" s="109" t="str">
        <f>IF(AD84="","",VLOOKUP(AD84,'シフト記号表（勤務時間帯）'!$D$6:$X$47,21,FALSE))</f>
        <v/>
      </c>
      <c r="AE85" s="109" t="str">
        <f>IF(AE84="","",VLOOKUP(AE84,'シフト記号表（勤務時間帯）'!$D$6:$X$47,21,FALSE))</f>
        <v/>
      </c>
      <c r="AF85" s="109" t="str">
        <f>IF(AF84="","",VLOOKUP(AF84,'シフト記号表（勤務時間帯）'!$D$6:$X$47,21,FALSE))</f>
        <v/>
      </c>
      <c r="AG85" s="109" t="str">
        <f>IF(AG84="","",VLOOKUP(AG84,'シフト記号表（勤務時間帯）'!$D$6:$X$47,21,FALSE))</f>
        <v/>
      </c>
      <c r="AH85" s="110" t="str">
        <f>IF(AH84="","",VLOOKUP(AH84,'シフト記号表（勤務時間帯）'!$D$6:$X$47,21,FALSE))</f>
        <v/>
      </c>
      <c r="AI85" s="108" t="str">
        <f>IF(AI84="","",VLOOKUP(AI84,'シフト記号表（勤務時間帯）'!$D$6:$X$47,21,FALSE))</f>
        <v/>
      </c>
      <c r="AJ85" s="109" t="str">
        <f>IF(AJ84="","",VLOOKUP(AJ84,'シフト記号表（勤務時間帯）'!$D$6:$X$47,21,FALSE))</f>
        <v/>
      </c>
      <c r="AK85" s="109" t="str">
        <f>IF(AK84="","",VLOOKUP(AK84,'シフト記号表（勤務時間帯）'!$D$6:$X$47,21,FALSE))</f>
        <v/>
      </c>
      <c r="AL85" s="109" t="str">
        <f>IF(AL84="","",VLOOKUP(AL84,'シフト記号表（勤務時間帯）'!$D$6:$X$47,21,FALSE))</f>
        <v/>
      </c>
      <c r="AM85" s="109" t="str">
        <f>IF(AM84="","",VLOOKUP(AM84,'シフト記号表（勤務時間帯）'!$D$6:$X$47,21,FALSE))</f>
        <v/>
      </c>
      <c r="AN85" s="109" t="str">
        <f>IF(AN84="","",VLOOKUP(AN84,'シフト記号表（勤務時間帯）'!$D$6:$X$47,21,FALSE))</f>
        <v/>
      </c>
      <c r="AO85" s="110" t="str">
        <f>IF(AO84="","",VLOOKUP(AO84,'シフト記号表（勤務時間帯）'!$D$6:$X$47,21,FALSE))</f>
        <v/>
      </c>
      <c r="AP85" s="108" t="str">
        <f>IF(AP84="","",VLOOKUP(AP84,'シフト記号表（勤務時間帯）'!$D$6:$X$47,21,FALSE))</f>
        <v/>
      </c>
      <c r="AQ85" s="109" t="str">
        <f>IF(AQ84="","",VLOOKUP(AQ84,'シフト記号表（勤務時間帯）'!$D$6:$X$47,21,FALSE))</f>
        <v/>
      </c>
      <c r="AR85" s="109" t="str">
        <f>IF(AR84="","",VLOOKUP(AR84,'シフト記号表（勤務時間帯）'!$D$6:$X$47,21,FALSE))</f>
        <v/>
      </c>
      <c r="AS85" s="109" t="str">
        <f>IF(AS84="","",VLOOKUP(AS84,'シフト記号表（勤務時間帯）'!$D$6:$X$47,21,FALSE))</f>
        <v/>
      </c>
      <c r="AT85" s="109" t="str">
        <f>IF(AT84="","",VLOOKUP(AT84,'シフト記号表（勤務時間帯）'!$D$6:$X$47,21,FALSE))</f>
        <v/>
      </c>
      <c r="AU85" s="109" t="str">
        <f>IF(AU84="","",VLOOKUP(AU84,'シフト記号表（勤務時間帯）'!$D$6:$X$47,21,FALSE))</f>
        <v/>
      </c>
      <c r="AV85" s="110" t="str">
        <f>IF(AV84="","",VLOOKUP(AV84,'シフト記号表（勤務時間帯）'!$D$6:$X$47,21,FALSE))</f>
        <v/>
      </c>
      <c r="AW85" s="108" t="str">
        <f>IF(AW84="","",VLOOKUP(AW84,'シフト記号表（勤務時間帯）'!$D$6:$X$47,21,FALSE))</f>
        <v/>
      </c>
      <c r="AX85" s="109" t="str">
        <f>IF(AX84="","",VLOOKUP(AX84,'シフト記号表（勤務時間帯）'!$D$6:$X$47,21,FALSE))</f>
        <v/>
      </c>
      <c r="AY85" s="109" t="str">
        <f>IF(AY84="","",VLOOKUP(AY84,'シフト記号表（勤務時間帯）'!$D$6:$X$47,21,FALSE))</f>
        <v/>
      </c>
      <c r="AZ85" s="303">
        <f>IF($BC$3="４週",SUM(U85:AV85),IF($BC$3="暦月",SUM(U85:AY85),""))</f>
        <v>0</v>
      </c>
      <c r="BA85" s="304"/>
      <c r="BB85" s="305">
        <f>IF($BC$3="４週",AZ85/4,IF($BC$3="暦月",(AZ85/($BC$8/7)),""))</f>
        <v>0</v>
      </c>
      <c r="BC85" s="304"/>
      <c r="BD85" s="297"/>
      <c r="BE85" s="298"/>
      <c r="BF85" s="298"/>
      <c r="BG85" s="298"/>
      <c r="BH85" s="299"/>
    </row>
    <row r="86" spans="2:60" ht="20.25" customHeight="1" x14ac:dyDescent="0.4">
      <c r="B86" s="111"/>
      <c r="C86" s="288"/>
      <c r="D86" s="289"/>
      <c r="E86" s="290"/>
      <c r="F86" s="112"/>
      <c r="G86" s="113">
        <f>C84</f>
        <v>0</v>
      </c>
      <c r="H86" s="252"/>
      <c r="I86" s="269"/>
      <c r="J86" s="270"/>
      <c r="K86" s="270"/>
      <c r="L86" s="271"/>
      <c r="M86" s="259"/>
      <c r="N86" s="260"/>
      <c r="O86" s="261"/>
      <c r="P86" s="146" t="s">
        <v>74</v>
      </c>
      <c r="Q86" s="115"/>
      <c r="R86" s="115"/>
      <c r="S86" s="135"/>
      <c r="T86" s="136"/>
      <c r="U86" s="118" t="str">
        <f>IF(U84="","",VLOOKUP(U84,'シフト記号表（勤務時間帯）'!$D$6:$Z$47,23,FALSE))</f>
        <v/>
      </c>
      <c r="V86" s="119" t="str">
        <f>IF(V84="","",VLOOKUP(V84,'シフト記号表（勤務時間帯）'!$D$6:$Z$47,23,FALSE))</f>
        <v/>
      </c>
      <c r="W86" s="119" t="str">
        <f>IF(W84="","",VLOOKUP(W84,'シフト記号表（勤務時間帯）'!$D$6:$Z$47,23,FALSE))</f>
        <v/>
      </c>
      <c r="X86" s="119" t="str">
        <f>IF(X84="","",VLOOKUP(X84,'シフト記号表（勤務時間帯）'!$D$6:$Z$47,23,FALSE))</f>
        <v/>
      </c>
      <c r="Y86" s="119" t="str">
        <f>IF(Y84="","",VLOOKUP(Y84,'シフト記号表（勤務時間帯）'!$D$6:$Z$47,23,FALSE))</f>
        <v/>
      </c>
      <c r="Z86" s="119" t="str">
        <f>IF(Z84="","",VLOOKUP(Z84,'シフト記号表（勤務時間帯）'!$D$6:$Z$47,23,FALSE))</f>
        <v/>
      </c>
      <c r="AA86" s="120" t="str">
        <f>IF(AA84="","",VLOOKUP(AA84,'シフト記号表（勤務時間帯）'!$D$6:$Z$47,23,FALSE))</f>
        <v/>
      </c>
      <c r="AB86" s="118" t="str">
        <f>IF(AB84="","",VLOOKUP(AB84,'シフト記号表（勤務時間帯）'!$D$6:$Z$47,23,FALSE))</f>
        <v/>
      </c>
      <c r="AC86" s="119" t="str">
        <f>IF(AC84="","",VLOOKUP(AC84,'シフト記号表（勤務時間帯）'!$D$6:$Z$47,23,FALSE))</f>
        <v/>
      </c>
      <c r="AD86" s="119" t="str">
        <f>IF(AD84="","",VLOOKUP(AD84,'シフト記号表（勤務時間帯）'!$D$6:$Z$47,23,FALSE))</f>
        <v/>
      </c>
      <c r="AE86" s="119" t="str">
        <f>IF(AE84="","",VLOOKUP(AE84,'シフト記号表（勤務時間帯）'!$D$6:$Z$47,23,FALSE))</f>
        <v/>
      </c>
      <c r="AF86" s="119" t="str">
        <f>IF(AF84="","",VLOOKUP(AF84,'シフト記号表（勤務時間帯）'!$D$6:$Z$47,23,FALSE))</f>
        <v/>
      </c>
      <c r="AG86" s="119" t="str">
        <f>IF(AG84="","",VLOOKUP(AG84,'シフト記号表（勤務時間帯）'!$D$6:$Z$47,23,FALSE))</f>
        <v/>
      </c>
      <c r="AH86" s="120" t="str">
        <f>IF(AH84="","",VLOOKUP(AH84,'シフト記号表（勤務時間帯）'!$D$6:$Z$47,23,FALSE))</f>
        <v/>
      </c>
      <c r="AI86" s="118" t="str">
        <f>IF(AI84="","",VLOOKUP(AI84,'シフト記号表（勤務時間帯）'!$D$6:$Z$47,23,FALSE))</f>
        <v/>
      </c>
      <c r="AJ86" s="119" t="str">
        <f>IF(AJ84="","",VLOOKUP(AJ84,'シフト記号表（勤務時間帯）'!$D$6:$Z$47,23,FALSE))</f>
        <v/>
      </c>
      <c r="AK86" s="119" t="str">
        <f>IF(AK84="","",VLOOKUP(AK84,'シフト記号表（勤務時間帯）'!$D$6:$Z$47,23,FALSE))</f>
        <v/>
      </c>
      <c r="AL86" s="119" t="str">
        <f>IF(AL84="","",VLOOKUP(AL84,'シフト記号表（勤務時間帯）'!$D$6:$Z$47,23,FALSE))</f>
        <v/>
      </c>
      <c r="AM86" s="119" t="str">
        <f>IF(AM84="","",VLOOKUP(AM84,'シフト記号表（勤務時間帯）'!$D$6:$Z$47,23,FALSE))</f>
        <v/>
      </c>
      <c r="AN86" s="119" t="str">
        <f>IF(AN84="","",VLOOKUP(AN84,'シフト記号表（勤務時間帯）'!$D$6:$Z$47,23,FALSE))</f>
        <v/>
      </c>
      <c r="AO86" s="120" t="str">
        <f>IF(AO84="","",VLOOKUP(AO84,'シフト記号表（勤務時間帯）'!$D$6:$Z$47,23,FALSE))</f>
        <v/>
      </c>
      <c r="AP86" s="118" t="str">
        <f>IF(AP84="","",VLOOKUP(AP84,'シフト記号表（勤務時間帯）'!$D$6:$Z$47,23,FALSE))</f>
        <v/>
      </c>
      <c r="AQ86" s="119" t="str">
        <f>IF(AQ84="","",VLOOKUP(AQ84,'シフト記号表（勤務時間帯）'!$D$6:$Z$47,23,FALSE))</f>
        <v/>
      </c>
      <c r="AR86" s="119" t="str">
        <f>IF(AR84="","",VLOOKUP(AR84,'シフト記号表（勤務時間帯）'!$D$6:$Z$47,23,FALSE))</f>
        <v/>
      </c>
      <c r="AS86" s="119" t="str">
        <f>IF(AS84="","",VLOOKUP(AS84,'シフト記号表（勤務時間帯）'!$D$6:$Z$47,23,FALSE))</f>
        <v/>
      </c>
      <c r="AT86" s="119" t="str">
        <f>IF(AT84="","",VLOOKUP(AT84,'シフト記号表（勤務時間帯）'!$D$6:$Z$47,23,FALSE))</f>
        <v/>
      </c>
      <c r="AU86" s="119" t="str">
        <f>IF(AU84="","",VLOOKUP(AU84,'シフト記号表（勤務時間帯）'!$D$6:$Z$47,23,FALSE))</f>
        <v/>
      </c>
      <c r="AV86" s="120" t="str">
        <f>IF(AV84="","",VLOOKUP(AV84,'シフト記号表（勤務時間帯）'!$D$6:$Z$47,23,FALSE))</f>
        <v/>
      </c>
      <c r="AW86" s="118" t="str">
        <f>IF(AW84="","",VLOOKUP(AW84,'シフト記号表（勤務時間帯）'!$D$6:$Z$47,23,FALSE))</f>
        <v/>
      </c>
      <c r="AX86" s="119" t="str">
        <f>IF(AX84="","",VLOOKUP(AX84,'シフト記号表（勤務時間帯）'!$D$6:$Z$47,23,FALSE))</f>
        <v/>
      </c>
      <c r="AY86" s="119" t="str">
        <f>IF(AY84="","",VLOOKUP(AY84,'シフト記号表（勤務時間帯）'!$D$6:$Z$47,23,FALSE))</f>
        <v/>
      </c>
      <c r="AZ86" s="306">
        <f>IF($BC$3="４週",SUM(U86:AV86),IF($BC$3="暦月",SUM(U86:AY86),""))</f>
        <v>0</v>
      </c>
      <c r="BA86" s="307"/>
      <c r="BB86" s="308">
        <f>IF($BC$3="４週",AZ86/4,IF($BC$3="暦月",(AZ86/($BC$8/7)),""))</f>
        <v>0</v>
      </c>
      <c r="BC86" s="307"/>
      <c r="BD86" s="300"/>
      <c r="BE86" s="301"/>
      <c r="BF86" s="301"/>
      <c r="BG86" s="301"/>
      <c r="BH86" s="302"/>
    </row>
    <row r="87" spans="2:60" ht="20.25" customHeight="1" x14ac:dyDescent="0.4">
      <c r="B87" s="121"/>
      <c r="C87" s="282"/>
      <c r="D87" s="283"/>
      <c r="E87" s="284"/>
      <c r="F87" s="122"/>
      <c r="G87" s="123"/>
      <c r="H87" s="343"/>
      <c r="I87" s="263"/>
      <c r="J87" s="264"/>
      <c r="K87" s="264"/>
      <c r="L87" s="265"/>
      <c r="M87" s="253"/>
      <c r="N87" s="254"/>
      <c r="O87" s="255"/>
      <c r="P87" s="142" t="s">
        <v>18</v>
      </c>
      <c r="Q87" s="143"/>
      <c r="R87" s="143"/>
      <c r="S87" s="144"/>
      <c r="T87" s="145"/>
      <c r="U87" s="128"/>
      <c r="V87" s="129"/>
      <c r="W87" s="129"/>
      <c r="X87" s="129"/>
      <c r="Y87" s="129"/>
      <c r="Z87" s="129"/>
      <c r="AA87" s="130"/>
      <c r="AB87" s="128"/>
      <c r="AC87" s="129"/>
      <c r="AD87" s="129"/>
      <c r="AE87" s="129"/>
      <c r="AF87" s="129"/>
      <c r="AG87" s="129"/>
      <c r="AH87" s="130"/>
      <c r="AI87" s="128"/>
      <c r="AJ87" s="129"/>
      <c r="AK87" s="129"/>
      <c r="AL87" s="129"/>
      <c r="AM87" s="129"/>
      <c r="AN87" s="129"/>
      <c r="AO87" s="130"/>
      <c r="AP87" s="128"/>
      <c r="AQ87" s="129"/>
      <c r="AR87" s="129"/>
      <c r="AS87" s="129"/>
      <c r="AT87" s="129"/>
      <c r="AU87" s="129"/>
      <c r="AV87" s="130"/>
      <c r="AW87" s="128"/>
      <c r="AX87" s="129"/>
      <c r="AY87" s="129"/>
      <c r="AZ87" s="262"/>
      <c r="BA87" s="249"/>
      <c r="BB87" s="248"/>
      <c r="BC87" s="249"/>
      <c r="BD87" s="294"/>
      <c r="BE87" s="295"/>
      <c r="BF87" s="295"/>
      <c r="BG87" s="295"/>
      <c r="BH87" s="296"/>
    </row>
    <row r="88" spans="2:60" ht="20.25" customHeight="1" x14ac:dyDescent="0.4">
      <c r="B88" s="101">
        <f>B85+1</f>
        <v>23</v>
      </c>
      <c r="C88" s="285"/>
      <c r="D88" s="286"/>
      <c r="E88" s="287"/>
      <c r="F88" s="102">
        <f>C87</f>
        <v>0</v>
      </c>
      <c r="G88" s="103"/>
      <c r="H88" s="251"/>
      <c r="I88" s="266"/>
      <c r="J88" s="267"/>
      <c r="K88" s="267"/>
      <c r="L88" s="268"/>
      <c r="M88" s="256"/>
      <c r="N88" s="257"/>
      <c r="O88" s="258"/>
      <c r="P88" s="104" t="s">
        <v>73</v>
      </c>
      <c r="Q88" s="105"/>
      <c r="R88" s="105"/>
      <c r="S88" s="106"/>
      <c r="T88" s="107"/>
      <c r="U88" s="108" t="str">
        <f>IF(U87="","",VLOOKUP(U87,'シフト記号表（勤務時間帯）'!$D$6:$X$47,21,FALSE))</f>
        <v/>
      </c>
      <c r="V88" s="109" t="str">
        <f>IF(V87="","",VLOOKUP(V87,'シフト記号表（勤務時間帯）'!$D$6:$X$47,21,FALSE))</f>
        <v/>
      </c>
      <c r="W88" s="109" t="str">
        <f>IF(W87="","",VLOOKUP(W87,'シフト記号表（勤務時間帯）'!$D$6:$X$47,21,FALSE))</f>
        <v/>
      </c>
      <c r="X88" s="109" t="str">
        <f>IF(X87="","",VLOOKUP(X87,'シフト記号表（勤務時間帯）'!$D$6:$X$47,21,FALSE))</f>
        <v/>
      </c>
      <c r="Y88" s="109" t="str">
        <f>IF(Y87="","",VLOOKUP(Y87,'シフト記号表（勤務時間帯）'!$D$6:$X$47,21,FALSE))</f>
        <v/>
      </c>
      <c r="Z88" s="109" t="str">
        <f>IF(Z87="","",VLOOKUP(Z87,'シフト記号表（勤務時間帯）'!$D$6:$X$47,21,FALSE))</f>
        <v/>
      </c>
      <c r="AA88" s="110" t="str">
        <f>IF(AA87="","",VLOOKUP(AA87,'シフト記号表（勤務時間帯）'!$D$6:$X$47,21,FALSE))</f>
        <v/>
      </c>
      <c r="AB88" s="108" t="str">
        <f>IF(AB87="","",VLOOKUP(AB87,'シフト記号表（勤務時間帯）'!$D$6:$X$47,21,FALSE))</f>
        <v/>
      </c>
      <c r="AC88" s="109" t="str">
        <f>IF(AC87="","",VLOOKUP(AC87,'シフト記号表（勤務時間帯）'!$D$6:$X$47,21,FALSE))</f>
        <v/>
      </c>
      <c r="AD88" s="109" t="str">
        <f>IF(AD87="","",VLOOKUP(AD87,'シフト記号表（勤務時間帯）'!$D$6:$X$47,21,FALSE))</f>
        <v/>
      </c>
      <c r="AE88" s="109" t="str">
        <f>IF(AE87="","",VLOOKUP(AE87,'シフト記号表（勤務時間帯）'!$D$6:$X$47,21,FALSE))</f>
        <v/>
      </c>
      <c r="AF88" s="109" t="str">
        <f>IF(AF87="","",VLOOKUP(AF87,'シフト記号表（勤務時間帯）'!$D$6:$X$47,21,FALSE))</f>
        <v/>
      </c>
      <c r="AG88" s="109" t="str">
        <f>IF(AG87="","",VLOOKUP(AG87,'シフト記号表（勤務時間帯）'!$D$6:$X$47,21,FALSE))</f>
        <v/>
      </c>
      <c r="AH88" s="110" t="str">
        <f>IF(AH87="","",VLOOKUP(AH87,'シフト記号表（勤務時間帯）'!$D$6:$X$47,21,FALSE))</f>
        <v/>
      </c>
      <c r="AI88" s="108" t="str">
        <f>IF(AI87="","",VLOOKUP(AI87,'シフト記号表（勤務時間帯）'!$D$6:$X$47,21,FALSE))</f>
        <v/>
      </c>
      <c r="AJ88" s="109" t="str">
        <f>IF(AJ87="","",VLOOKUP(AJ87,'シフト記号表（勤務時間帯）'!$D$6:$X$47,21,FALSE))</f>
        <v/>
      </c>
      <c r="AK88" s="109" t="str">
        <f>IF(AK87="","",VLOOKUP(AK87,'シフト記号表（勤務時間帯）'!$D$6:$X$47,21,FALSE))</f>
        <v/>
      </c>
      <c r="AL88" s="109" t="str">
        <f>IF(AL87="","",VLOOKUP(AL87,'シフト記号表（勤務時間帯）'!$D$6:$X$47,21,FALSE))</f>
        <v/>
      </c>
      <c r="AM88" s="109" t="str">
        <f>IF(AM87="","",VLOOKUP(AM87,'シフト記号表（勤務時間帯）'!$D$6:$X$47,21,FALSE))</f>
        <v/>
      </c>
      <c r="AN88" s="109" t="str">
        <f>IF(AN87="","",VLOOKUP(AN87,'シフト記号表（勤務時間帯）'!$D$6:$X$47,21,FALSE))</f>
        <v/>
      </c>
      <c r="AO88" s="110" t="str">
        <f>IF(AO87="","",VLOOKUP(AO87,'シフト記号表（勤務時間帯）'!$D$6:$X$47,21,FALSE))</f>
        <v/>
      </c>
      <c r="AP88" s="108" t="str">
        <f>IF(AP87="","",VLOOKUP(AP87,'シフト記号表（勤務時間帯）'!$D$6:$X$47,21,FALSE))</f>
        <v/>
      </c>
      <c r="AQ88" s="109" t="str">
        <f>IF(AQ87="","",VLOOKUP(AQ87,'シフト記号表（勤務時間帯）'!$D$6:$X$47,21,FALSE))</f>
        <v/>
      </c>
      <c r="AR88" s="109" t="str">
        <f>IF(AR87="","",VLOOKUP(AR87,'シフト記号表（勤務時間帯）'!$D$6:$X$47,21,FALSE))</f>
        <v/>
      </c>
      <c r="AS88" s="109" t="str">
        <f>IF(AS87="","",VLOOKUP(AS87,'シフト記号表（勤務時間帯）'!$D$6:$X$47,21,FALSE))</f>
        <v/>
      </c>
      <c r="AT88" s="109" t="str">
        <f>IF(AT87="","",VLOOKUP(AT87,'シフト記号表（勤務時間帯）'!$D$6:$X$47,21,FALSE))</f>
        <v/>
      </c>
      <c r="AU88" s="109" t="str">
        <f>IF(AU87="","",VLOOKUP(AU87,'シフト記号表（勤務時間帯）'!$D$6:$X$47,21,FALSE))</f>
        <v/>
      </c>
      <c r="AV88" s="110" t="str">
        <f>IF(AV87="","",VLOOKUP(AV87,'シフト記号表（勤務時間帯）'!$D$6:$X$47,21,FALSE))</f>
        <v/>
      </c>
      <c r="AW88" s="108" t="str">
        <f>IF(AW87="","",VLOOKUP(AW87,'シフト記号表（勤務時間帯）'!$D$6:$X$47,21,FALSE))</f>
        <v/>
      </c>
      <c r="AX88" s="109" t="str">
        <f>IF(AX87="","",VLOOKUP(AX87,'シフト記号表（勤務時間帯）'!$D$6:$X$47,21,FALSE))</f>
        <v/>
      </c>
      <c r="AY88" s="109" t="str">
        <f>IF(AY87="","",VLOOKUP(AY87,'シフト記号表（勤務時間帯）'!$D$6:$X$47,21,FALSE))</f>
        <v/>
      </c>
      <c r="AZ88" s="303">
        <f>IF($BC$3="４週",SUM(U88:AV88),IF($BC$3="暦月",SUM(U88:AY88),""))</f>
        <v>0</v>
      </c>
      <c r="BA88" s="304"/>
      <c r="BB88" s="305">
        <f>IF($BC$3="４週",AZ88/4,IF($BC$3="暦月",(AZ88/($BC$8/7)),""))</f>
        <v>0</v>
      </c>
      <c r="BC88" s="304"/>
      <c r="BD88" s="297"/>
      <c r="BE88" s="298"/>
      <c r="BF88" s="298"/>
      <c r="BG88" s="298"/>
      <c r="BH88" s="299"/>
    </row>
    <row r="89" spans="2:60" ht="20.25" customHeight="1" x14ac:dyDescent="0.4">
      <c r="B89" s="111"/>
      <c r="C89" s="288"/>
      <c r="D89" s="289"/>
      <c r="E89" s="290"/>
      <c r="F89" s="112"/>
      <c r="G89" s="113">
        <f>C87</f>
        <v>0</v>
      </c>
      <c r="H89" s="252"/>
      <c r="I89" s="269"/>
      <c r="J89" s="270"/>
      <c r="K89" s="270"/>
      <c r="L89" s="271"/>
      <c r="M89" s="259"/>
      <c r="N89" s="260"/>
      <c r="O89" s="261"/>
      <c r="P89" s="146" t="s">
        <v>74</v>
      </c>
      <c r="Q89" s="115"/>
      <c r="R89" s="115"/>
      <c r="S89" s="135"/>
      <c r="T89" s="136"/>
      <c r="U89" s="118" t="str">
        <f>IF(U87="","",VLOOKUP(U87,'シフト記号表（勤務時間帯）'!$D$6:$Z$47,23,FALSE))</f>
        <v/>
      </c>
      <c r="V89" s="119" t="str">
        <f>IF(V87="","",VLOOKUP(V87,'シフト記号表（勤務時間帯）'!$D$6:$Z$47,23,FALSE))</f>
        <v/>
      </c>
      <c r="W89" s="119" t="str">
        <f>IF(W87="","",VLOOKUP(W87,'シフト記号表（勤務時間帯）'!$D$6:$Z$47,23,FALSE))</f>
        <v/>
      </c>
      <c r="X89" s="119" t="str">
        <f>IF(X87="","",VLOOKUP(X87,'シフト記号表（勤務時間帯）'!$D$6:$Z$47,23,FALSE))</f>
        <v/>
      </c>
      <c r="Y89" s="119" t="str">
        <f>IF(Y87="","",VLOOKUP(Y87,'シフト記号表（勤務時間帯）'!$D$6:$Z$47,23,FALSE))</f>
        <v/>
      </c>
      <c r="Z89" s="119" t="str">
        <f>IF(Z87="","",VLOOKUP(Z87,'シフト記号表（勤務時間帯）'!$D$6:$Z$47,23,FALSE))</f>
        <v/>
      </c>
      <c r="AA89" s="120" t="str">
        <f>IF(AA87="","",VLOOKUP(AA87,'シフト記号表（勤務時間帯）'!$D$6:$Z$47,23,FALSE))</f>
        <v/>
      </c>
      <c r="AB89" s="118" t="str">
        <f>IF(AB87="","",VLOOKUP(AB87,'シフト記号表（勤務時間帯）'!$D$6:$Z$47,23,FALSE))</f>
        <v/>
      </c>
      <c r="AC89" s="119" t="str">
        <f>IF(AC87="","",VLOOKUP(AC87,'シフト記号表（勤務時間帯）'!$D$6:$Z$47,23,FALSE))</f>
        <v/>
      </c>
      <c r="AD89" s="119" t="str">
        <f>IF(AD87="","",VLOOKUP(AD87,'シフト記号表（勤務時間帯）'!$D$6:$Z$47,23,FALSE))</f>
        <v/>
      </c>
      <c r="AE89" s="119" t="str">
        <f>IF(AE87="","",VLOOKUP(AE87,'シフト記号表（勤務時間帯）'!$D$6:$Z$47,23,FALSE))</f>
        <v/>
      </c>
      <c r="AF89" s="119" t="str">
        <f>IF(AF87="","",VLOOKUP(AF87,'シフト記号表（勤務時間帯）'!$D$6:$Z$47,23,FALSE))</f>
        <v/>
      </c>
      <c r="AG89" s="119" t="str">
        <f>IF(AG87="","",VLOOKUP(AG87,'シフト記号表（勤務時間帯）'!$D$6:$Z$47,23,FALSE))</f>
        <v/>
      </c>
      <c r="AH89" s="120" t="str">
        <f>IF(AH87="","",VLOOKUP(AH87,'シフト記号表（勤務時間帯）'!$D$6:$Z$47,23,FALSE))</f>
        <v/>
      </c>
      <c r="AI89" s="118" t="str">
        <f>IF(AI87="","",VLOOKUP(AI87,'シフト記号表（勤務時間帯）'!$D$6:$Z$47,23,FALSE))</f>
        <v/>
      </c>
      <c r="AJ89" s="119" t="str">
        <f>IF(AJ87="","",VLOOKUP(AJ87,'シフト記号表（勤務時間帯）'!$D$6:$Z$47,23,FALSE))</f>
        <v/>
      </c>
      <c r="AK89" s="119" t="str">
        <f>IF(AK87="","",VLOOKUP(AK87,'シフト記号表（勤務時間帯）'!$D$6:$Z$47,23,FALSE))</f>
        <v/>
      </c>
      <c r="AL89" s="119" t="str">
        <f>IF(AL87="","",VLOOKUP(AL87,'シフト記号表（勤務時間帯）'!$D$6:$Z$47,23,FALSE))</f>
        <v/>
      </c>
      <c r="AM89" s="119" t="str">
        <f>IF(AM87="","",VLOOKUP(AM87,'シフト記号表（勤務時間帯）'!$D$6:$Z$47,23,FALSE))</f>
        <v/>
      </c>
      <c r="AN89" s="119" t="str">
        <f>IF(AN87="","",VLOOKUP(AN87,'シフト記号表（勤務時間帯）'!$D$6:$Z$47,23,FALSE))</f>
        <v/>
      </c>
      <c r="AO89" s="120" t="str">
        <f>IF(AO87="","",VLOOKUP(AO87,'シフト記号表（勤務時間帯）'!$D$6:$Z$47,23,FALSE))</f>
        <v/>
      </c>
      <c r="AP89" s="118" t="str">
        <f>IF(AP87="","",VLOOKUP(AP87,'シフト記号表（勤務時間帯）'!$D$6:$Z$47,23,FALSE))</f>
        <v/>
      </c>
      <c r="AQ89" s="119" t="str">
        <f>IF(AQ87="","",VLOOKUP(AQ87,'シフト記号表（勤務時間帯）'!$D$6:$Z$47,23,FALSE))</f>
        <v/>
      </c>
      <c r="AR89" s="119" t="str">
        <f>IF(AR87="","",VLOOKUP(AR87,'シフト記号表（勤務時間帯）'!$D$6:$Z$47,23,FALSE))</f>
        <v/>
      </c>
      <c r="AS89" s="119" t="str">
        <f>IF(AS87="","",VLOOKUP(AS87,'シフト記号表（勤務時間帯）'!$D$6:$Z$47,23,FALSE))</f>
        <v/>
      </c>
      <c r="AT89" s="119" t="str">
        <f>IF(AT87="","",VLOOKUP(AT87,'シフト記号表（勤務時間帯）'!$D$6:$Z$47,23,FALSE))</f>
        <v/>
      </c>
      <c r="AU89" s="119" t="str">
        <f>IF(AU87="","",VLOOKUP(AU87,'シフト記号表（勤務時間帯）'!$D$6:$Z$47,23,FALSE))</f>
        <v/>
      </c>
      <c r="AV89" s="120" t="str">
        <f>IF(AV87="","",VLOOKUP(AV87,'シフト記号表（勤務時間帯）'!$D$6:$Z$47,23,FALSE))</f>
        <v/>
      </c>
      <c r="AW89" s="118" t="str">
        <f>IF(AW87="","",VLOOKUP(AW87,'シフト記号表（勤務時間帯）'!$D$6:$Z$47,23,FALSE))</f>
        <v/>
      </c>
      <c r="AX89" s="119" t="str">
        <f>IF(AX87="","",VLOOKUP(AX87,'シフト記号表（勤務時間帯）'!$D$6:$Z$47,23,FALSE))</f>
        <v/>
      </c>
      <c r="AY89" s="119" t="str">
        <f>IF(AY87="","",VLOOKUP(AY87,'シフト記号表（勤務時間帯）'!$D$6:$Z$47,23,FALSE))</f>
        <v/>
      </c>
      <c r="AZ89" s="306">
        <f>IF($BC$3="４週",SUM(U89:AV89),IF($BC$3="暦月",SUM(U89:AY89),""))</f>
        <v>0</v>
      </c>
      <c r="BA89" s="307"/>
      <c r="BB89" s="308">
        <f>IF($BC$3="４週",AZ89/4,IF($BC$3="暦月",(AZ89/($BC$8/7)),""))</f>
        <v>0</v>
      </c>
      <c r="BC89" s="307"/>
      <c r="BD89" s="300"/>
      <c r="BE89" s="301"/>
      <c r="BF89" s="301"/>
      <c r="BG89" s="301"/>
      <c r="BH89" s="302"/>
    </row>
    <row r="90" spans="2:60" ht="20.25" customHeight="1" x14ac:dyDescent="0.4">
      <c r="B90" s="121"/>
      <c r="C90" s="282"/>
      <c r="D90" s="283"/>
      <c r="E90" s="284"/>
      <c r="F90" s="122"/>
      <c r="G90" s="123"/>
      <c r="H90" s="343"/>
      <c r="I90" s="263"/>
      <c r="J90" s="264"/>
      <c r="K90" s="264"/>
      <c r="L90" s="265"/>
      <c r="M90" s="253"/>
      <c r="N90" s="254"/>
      <c r="O90" s="255"/>
      <c r="P90" s="142" t="s">
        <v>18</v>
      </c>
      <c r="Q90" s="143"/>
      <c r="R90" s="143"/>
      <c r="S90" s="144"/>
      <c r="T90" s="145"/>
      <c r="U90" s="128"/>
      <c r="V90" s="129"/>
      <c r="W90" s="129"/>
      <c r="X90" s="129"/>
      <c r="Y90" s="129"/>
      <c r="Z90" s="129"/>
      <c r="AA90" s="130"/>
      <c r="AB90" s="128"/>
      <c r="AC90" s="129"/>
      <c r="AD90" s="129"/>
      <c r="AE90" s="129"/>
      <c r="AF90" s="129"/>
      <c r="AG90" s="129"/>
      <c r="AH90" s="130"/>
      <c r="AI90" s="128"/>
      <c r="AJ90" s="129"/>
      <c r="AK90" s="129"/>
      <c r="AL90" s="129"/>
      <c r="AM90" s="129"/>
      <c r="AN90" s="129"/>
      <c r="AO90" s="130"/>
      <c r="AP90" s="128"/>
      <c r="AQ90" s="129"/>
      <c r="AR90" s="129"/>
      <c r="AS90" s="129"/>
      <c r="AT90" s="129"/>
      <c r="AU90" s="129"/>
      <c r="AV90" s="130"/>
      <c r="AW90" s="128"/>
      <c r="AX90" s="129"/>
      <c r="AY90" s="129"/>
      <c r="AZ90" s="262"/>
      <c r="BA90" s="249"/>
      <c r="BB90" s="248"/>
      <c r="BC90" s="249"/>
      <c r="BD90" s="294"/>
      <c r="BE90" s="295"/>
      <c r="BF90" s="295"/>
      <c r="BG90" s="295"/>
      <c r="BH90" s="296"/>
    </row>
    <row r="91" spans="2:60" ht="20.25" customHeight="1" x14ac:dyDescent="0.4">
      <c r="B91" s="101">
        <f>B88+1</f>
        <v>24</v>
      </c>
      <c r="C91" s="285"/>
      <c r="D91" s="286"/>
      <c r="E91" s="287"/>
      <c r="F91" s="102">
        <f>C90</f>
        <v>0</v>
      </c>
      <c r="G91" s="103"/>
      <c r="H91" s="251"/>
      <c r="I91" s="266"/>
      <c r="J91" s="267"/>
      <c r="K91" s="267"/>
      <c r="L91" s="268"/>
      <c r="M91" s="256"/>
      <c r="N91" s="257"/>
      <c r="O91" s="258"/>
      <c r="P91" s="104" t="s">
        <v>73</v>
      </c>
      <c r="Q91" s="105"/>
      <c r="R91" s="105"/>
      <c r="S91" s="106"/>
      <c r="T91" s="107"/>
      <c r="U91" s="108" t="str">
        <f>IF(U90="","",VLOOKUP(U90,'シフト記号表（勤務時間帯）'!$D$6:$X$47,21,FALSE))</f>
        <v/>
      </c>
      <c r="V91" s="109" t="str">
        <f>IF(V90="","",VLOOKUP(V90,'シフト記号表（勤務時間帯）'!$D$6:$X$47,21,FALSE))</f>
        <v/>
      </c>
      <c r="W91" s="109" t="str">
        <f>IF(W90="","",VLOOKUP(W90,'シフト記号表（勤務時間帯）'!$D$6:$X$47,21,FALSE))</f>
        <v/>
      </c>
      <c r="X91" s="109" t="str">
        <f>IF(X90="","",VLOOKUP(X90,'シフト記号表（勤務時間帯）'!$D$6:$X$47,21,FALSE))</f>
        <v/>
      </c>
      <c r="Y91" s="109" t="str">
        <f>IF(Y90="","",VLOOKUP(Y90,'シフト記号表（勤務時間帯）'!$D$6:$X$47,21,FALSE))</f>
        <v/>
      </c>
      <c r="Z91" s="109" t="str">
        <f>IF(Z90="","",VLOOKUP(Z90,'シフト記号表（勤務時間帯）'!$D$6:$X$47,21,FALSE))</f>
        <v/>
      </c>
      <c r="AA91" s="110" t="str">
        <f>IF(AA90="","",VLOOKUP(AA90,'シフト記号表（勤務時間帯）'!$D$6:$X$47,21,FALSE))</f>
        <v/>
      </c>
      <c r="AB91" s="108" t="str">
        <f>IF(AB90="","",VLOOKUP(AB90,'シフト記号表（勤務時間帯）'!$D$6:$X$47,21,FALSE))</f>
        <v/>
      </c>
      <c r="AC91" s="109" t="str">
        <f>IF(AC90="","",VLOOKUP(AC90,'シフト記号表（勤務時間帯）'!$D$6:$X$47,21,FALSE))</f>
        <v/>
      </c>
      <c r="AD91" s="109" t="str">
        <f>IF(AD90="","",VLOOKUP(AD90,'シフト記号表（勤務時間帯）'!$D$6:$X$47,21,FALSE))</f>
        <v/>
      </c>
      <c r="AE91" s="109" t="str">
        <f>IF(AE90="","",VLOOKUP(AE90,'シフト記号表（勤務時間帯）'!$D$6:$X$47,21,FALSE))</f>
        <v/>
      </c>
      <c r="AF91" s="109" t="str">
        <f>IF(AF90="","",VLOOKUP(AF90,'シフト記号表（勤務時間帯）'!$D$6:$X$47,21,FALSE))</f>
        <v/>
      </c>
      <c r="AG91" s="109" t="str">
        <f>IF(AG90="","",VLOOKUP(AG90,'シフト記号表（勤務時間帯）'!$D$6:$X$47,21,FALSE))</f>
        <v/>
      </c>
      <c r="AH91" s="110" t="str">
        <f>IF(AH90="","",VLOOKUP(AH90,'シフト記号表（勤務時間帯）'!$D$6:$X$47,21,FALSE))</f>
        <v/>
      </c>
      <c r="AI91" s="108" t="str">
        <f>IF(AI90="","",VLOOKUP(AI90,'シフト記号表（勤務時間帯）'!$D$6:$X$47,21,FALSE))</f>
        <v/>
      </c>
      <c r="AJ91" s="109" t="str">
        <f>IF(AJ90="","",VLOOKUP(AJ90,'シフト記号表（勤務時間帯）'!$D$6:$X$47,21,FALSE))</f>
        <v/>
      </c>
      <c r="AK91" s="109" t="str">
        <f>IF(AK90="","",VLOOKUP(AK90,'シフト記号表（勤務時間帯）'!$D$6:$X$47,21,FALSE))</f>
        <v/>
      </c>
      <c r="AL91" s="109" t="str">
        <f>IF(AL90="","",VLOOKUP(AL90,'シフト記号表（勤務時間帯）'!$D$6:$X$47,21,FALSE))</f>
        <v/>
      </c>
      <c r="AM91" s="109" t="str">
        <f>IF(AM90="","",VLOOKUP(AM90,'シフト記号表（勤務時間帯）'!$D$6:$X$47,21,FALSE))</f>
        <v/>
      </c>
      <c r="AN91" s="109" t="str">
        <f>IF(AN90="","",VLOOKUP(AN90,'シフト記号表（勤務時間帯）'!$D$6:$X$47,21,FALSE))</f>
        <v/>
      </c>
      <c r="AO91" s="110" t="str">
        <f>IF(AO90="","",VLOOKUP(AO90,'シフト記号表（勤務時間帯）'!$D$6:$X$47,21,FALSE))</f>
        <v/>
      </c>
      <c r="AP91" s="108" t="str">
        <f>IF(AP90="","",VLOOKUP(AP90,'シフト記号表（勤務時間帯）'!$D$6:$X$47,21,FALSE))</f>
        <v/>
      </c>
      <c r="AQ91" s="109" t="str">
        <f>IF(AQ90="","",VLOOKUP(AQ90,'シフト記号表（勤務時間帯）'!$D$6:$X$47,21,FALSE))</f>
        <v/>
      </c>
      <c r="AR91" s="109" t="str">
        <f>IF(AR90="","",VLOOKUP(AR90,'シフト記号表（勤務時間帯）'!$D$6:$X$47,21,FALSE))</f>
        <v/>
      </c>
      <c r="AS91" s="109" t="str">
        <f>IF(AS90="","",VLOOKUP(AS90,'シフト記号表（勤務時間帯）'!$D$6:$X$47,21,FALSE))</f>
        <v/>
      </c>
      <c r="AT91" s="109" t="str">
        <f>IF(AT90="","",VLOOKUP(AT90,'シフト記号表（勤務時間帯）'!$D$6:$X$47,21,FALSE))</f>
        <v/>
      </c>
      <c r="AU91" s="109" t="str">
        <f>IF(AU90="","",VLOOKUP(AU90,'シフト記号表（勤務時間帯）'!$D$6:$X$47,21,FALSE))</f>
        <v/>
      </c>
      <c r="AV91" s="110" t="str">
        <f>IF(AV90="","",VLOOKUP(AV90,'シフト記号表（勤務時間帯）'!$D$6:$X$47,21,FALSE))</f>
        <v/>
      </c>
      <c r="AW91" s="108" t="str">
        <f>IF(AW90="","",VLOOKUP(AW90,'シフト記号表（勤務時間帯）'!$D$6:$X$47,21,FALSE))</f>
        <v/>
      </c>
      <c r="AX91" s="109" t="str">
        <f>IF(AX90="","",VLOOKUP(AX90,'シフト記号表（勤務時間帯）'!$D$6:$X$47,21,FALSE))</f>
        <v/>
      </c>
      <c r="AY91" s="109" t="str">
        <f>IF(AY90="","",VLOOKUP(AY90,'シフト記号表（勤務時間帯）'!$D$6:$X$47,21,FALSE))</f>
        <v/>
      </c>
      <c r="AZ91" s="303">
        <f>IF($BC$3="４週",SUM(U91:AV91),IF($BC$3="暦月",SUM(U91:AY91),""))</f>
        <v>0</v>
      </c>
      <c r="BA91" s="304"/>
      <c r="BB91" s="305">
        <f>IF($BC$3="４週",AZ91/4,IF($BC$3="暦月",(AZ91/($BC$8/7)),""))</f>
        <v>0</v>
      </c>
      <c r="BC91" s="304"/>
      <c r="BD91" s="297"/>
      <c r="BE91" s="298"/>
      <c r="BF91" s="298"/>
      <c r="BG91" s="298"/>
      <c r="BH91" s="299"/>
    </row>
    <row r="92" spans="2:60" ht="20.25" customHeight="1" x14ac:dyDescent="0.4">
      <c r="B92" s="111"/>
      <c r="C92" s="288"/>
      <c r="D92" s="289"/>
      <c r="E92" s="290"/>
      <c r="F92" s="112"/>
      <c r="G92" s="113">
        <f>C90</f>
        <v>0</v>
      </c>
      <c r="H92" s="252"/>
      <c r="I92" s="269"/>
      <c r="J92" s="270"/>
      <c r="K92" s="270"/>
      <c r="L92" s="271"/>
      <c r="M92" s="259"/>
      <c r="N92" s="260"/>
      <c r="O92" s="261"/>
      <c r="P92" s="146" t="s">
        <v>74</v>
      </c>
      <c r="Q92" s="115"/>
      <c r="R92" s="115"/>
      <c r="S92" s="135"/>
      <c r="T92" s="136"/>
      <c r="U92" s="118" t="str">
        <f>IF(U90="","",VLOOKUP(U90,'シフト記号表（勤務時間帯）'!$D$6:$Z$47,23,FALSE))</f>
        <v/>
      </c>
      <c r="V92" s="119" t="str">
        <f>IF(V90="","",VLOOKUP(V90,'シフト記号表（勤務時間帯）'!$D$6:$Z$47,23,FALSE))</f>
        <v/>
      </c>
      <c r="W92" s="119" t="str">
        <f>IF(W90="","",VLOOKUP(W90,'シフト記号表（勤務時間帯）'!$D$6:$Z$47,23,FALSE))</f>
        <v/>
      </c>
      <c r="X92" s="119" t="str">
        <f>IF(X90="","",VLOOKUP(X90,'シフト記号表（勤務時間帯）'!$D$6:$Z$47,23,FALSE))</f>
        <v/>
      </c>
      <c r="Y92" s="119" t="str">
        <f>IF(Y90="","",VLOOKUP(Y90,'シフト記号表（勤務時間帯）'!$D$6:$Z$47,23,FALSE))</f>
        <v/>
      </c>
      <c r="Z92" s="119" t="str">
        <f>IF(Z90="","",VLOOKUP(Z90,'シフト記号表（勤務時間帯）'!$D$6:$Z$47,23,FALSE))</f>
        <v/>
      </c>
      <c r="AA92" s="120" t="str">
        <f>IF(AA90="","",VLOOKUP(AA90,'シフト記号表（勤務時間帯）'!$D$6:$Z$47,23,FALSE))</f>
        <v/>
      </c>
      <c r="AB92" s="118" t="str">
        <f>IF(AB90="","",VLOOKUP(AB90,'シフト記号表（勤務時間帯）'!$D$6:$Z$47,23,FALSE))</f>
        <v/>
      </c>
      <c r="AC92" s="119" t="str">
        <f>IF(AC90="","",VLOOKUP(AC90,'シフト記号表（勤務時間帯）'!$D$6:$Z$47,23,FALSE))</f>
        <v/>
      </c>
      <c r="AD92" s="119" t="str">
        <f>IF(AD90="","",VLOOKUP(AD90,'シフト記号表（勤務時間帯）'!$D$6:$Z$47,23,FALSE))</f>
        <v/>
      </c>
      <c r="AE92" s="119" t="str">
        <f>IF(AE90="","",VLOOKUP(AE90,'シフト記号表（勤務時間帯）'!$D$6:$Z$47,23,FALSE))</f>
        <v/>
      </c>
      <c r="AF92" s="119" t="str">
        <f>IF(AF90="","",VLOOKUP(AF90,'シフト記号表（勤務時間帯）'!$D$6:$Z$47,23,FALSE))</f>
        <v/>
      </c>
      <c r="AG92" s="119" t="str">
        <f>IF(AG90="","",VLOOKUP(AG90,'シフト記号表（勤務時間帯）'!$D$6:$Z$47,23,FALSE))</f>
        <v/>
      </c>
      <c r="AH92" s="120" t="str">
        <f>IF(AH90="","",VLOOKUP(AH90,'シフト記号表（勤務時間帯）'!$D$6:$Z$47,23,FALSE))</f>
        <v/>
      </c>
      <c r="AI92" s="118" t="str">
        <f>IF(AI90="","",VLOOKUP(AI90,'シフト記号表（勤務時間帯）'!$D$6:$Z$47,23,FALSE))</f>
        <v/>
      </c>
      <c r="AJ92" s="119" t="str">
        <f>IF(AJ90="","",VLOOKUP(AJ90,'シフト記号表（勤務時間帯）'!$D$6:$Z$47,23,FALSE))</f>
        <v/>
      </c>
      <c r="AK92" s="119" t="str">
        <f>IF(AK90="","",VLOOKUP(AK90,'シフト記号表（勤務時間帯）'!$D$6:$Z$47,23,FALSE))</f>
        <v/>
      </c>
      <c r="AL92" s="119" t="str">
        <f>IF(AL90="","",VLOOKUP(AL90,'シフト記号表（勤務時間帯）'!$D$6:$Z$47,23,FALSE))</f>
        <v/>
      </c>
      <c r="AM92" s="119" t="str">
        <f>IF(AM90="","",VLOOKUP(AM90,'シフト記号表（勤務時間帯）'!$D$6:$Z$47,23,FALSE))</f>
        <v/>
      </c>
      <c r="AN92" s="119" t="str">
        <f>IF(AN90="","",VLOOKUP(AN90,'シフト記号表（勤務時間帯）'!$D$6:$Z$47,23,FALSE))</f>
        <v/>
      </c>
      <c r="AO92" s="120" t="str">
        <f>IF(AO90="","",VLOOKUP(AO90,'シフト記号表（勤務時間帯）'!$D$6:$Z$47,23,FALSE))</f>
        <v/>
      </c>
      <c r="AP92" s="118" t="str">
        <f>IF(AP90="","",VLOOKUP(AP90,'シフト記号表（勤務時間帯）'!$D$6:$Z$47,23,FALSE))</f>
        <v/>
      </c>
      <c r="AQ92" s="119" t="str">
        <f>IF(AQ90="","",VLOOKUP(AQ90,'シフト記号表（勤務時間帯）'!$D$6:$Z$47,23,FALSE))</f>
        <v/>
      </c>
      <c r="AR92" s="119" t="str">
        <f>IF(AR90="","",VLOOKUP(AR90,'シフト記号表（勤務時間帯）'!$D$6:$Z$47,23,FALSE))</f>
        <v/>
      </c>
      <c r="AS92" s="119" t="str">
        <f>IF(AS90="","",VLOOKUP(AS90,'シフト記号表（勤務時間帯）'!$D$6:$Z$47,23,FALSE))</f>
        <v/>
      </c>
      <c r="AT92" s="119" t="str">
        <f>IF(AT90="","",VLOOKUP(AT90,'シフト記号表（勤務時間帯）'!$D$6:$Z$47,23,FALSE))</f>
        <v/>
      </c>
      <c r="AU92" s="119" t="str">
        <f>IF(AU90="","",VLOOKUP(AU90,'シフト記号表（勤務時間帯）'!$D$6:$Z$47,23,FALSE))</f>
        <v/>
      </c>
      <c r="AV92" s="120" t="str">
        <f>IF(AV90="","",VLOOKUP(AV90,'シフト記号表（勤務時間帯）'!$D$6:$Z$47,23,FALSE))</f>
        <v/>
      </c>
      <c r="AW92" s="118" t="str">
        <f>IF(AW90="","",VLOOKUP(AW90,'シフト記号表（勤務時間帯）'!$D$6:$Z$47,23,FALSE))</f>
        <v/>
      </c>
      <c r="AX92" s="119" t="str">
        <f>IF(AX90="","",VLOOKUP(AX90,'シフト記号表（勤務時間帯）'!$D$6:$Z$47,23,FALSE))</f>
        <v/>
      </c>
      <c r="AY92" s="119" t="str">
        <f>IF(AY90="","",VLOOKUP(AY90,'シフト記号表（勤務時間帯）'!$D$6:$Z$47,23,FALSE))</f>
        <v/>
      </c>
      <c r="AZ92" s="306">
        <f>IF($BC$3="４週",SUM(U92:AV92),IF($BC$3="暦月",SUM(U92:AY92),""))</f>
        <v>0</v>
      </c>
      <c r="BA92" s="307"/>
      <c r="BB92" s="308">
        <f>IF($BC$3="４週",AZ92/4,IF($BC$3="暦月",(AZ92/($BC$8/7)),""))</f>
        <v>0</v>
      </c>
      <c r="BC92" s="307"/>
      <c r="BD92" s="300"/>
      <c r="BE92" s="301"/>
      <c r="BF92" s="301"/>
      <c r="BG92" s="301"/>
      <c r="BH92" s="302"/>
    </row>
    <row r="93" spans="2:60" ht="20.25" customHeight="1" x14ac:dyDescent="0.4">
      <c r="B93" s="121"/>
      <c r="C93" s="282"/>
      <c r="D93" s="283"/>
      <c r="E93" s="284"/>
      <c r="F93" s="122"/>
      <c r="G93" s="123"/>
      <c r="H93" s="343"/>
      <c r="I93" s="263"/>
      <c r="J93" s="264"/>
      <c r="K93" s="264"/>
      <c r="L93" s="265"/>
      <c r="M93" s="253"/>
      <c r="N93" s="254"/>
      <c r="O93" s="255"/>
      <c r="P93" s="142" t="s">
        <v>18</v>
      </c>
      <c r="Q93" s="143"/>
      <c r="R93" s="143"/>
      <c r="S93" s="144"/>
      <c r="T93" s="145"/>
      <c r="U93" s="128"/>
      <c r="V93" s="129"/>
      <c r="W93" s="129"/>
      <c r="X93" s="129"/>
      <c r="Y93" s="129"/>
      <c r="Z93" s="129"/>
      <c r="AA93" s="130"/>
      <c r="AB93" s="128"/>
      <c r="AC93" s="129"/>
      <c r="AD93" s="129"/>
      <c r="AE93" s="129"/>
      <c r="AF93" s="129"/>
      <c r="AG93" s="129"/>
      <c r="AH93" s="130"/>
      <c r="AI93" s="128"/>
      <c r="AJ93" s="129"/>
      <c r="AK93" s="129"/>
      <c r="AL93" s="129"/>
      <c r="AM93" s="129"/>
      <c r="AN93" s="129"/>
      <c r="AO93" s="130"/>
      <c r="AP93" s="128"/>
      <c r="AQ93" s="129"/>
      <c r="AR93" s="129"/>
      <c r="AS93" s="129"/>
      <c r="AT93" s="129"/>
      <c r="AU93" s="129"/>
      <c r="AV93" s="130"/>
      <c r="AW93" s="128"/>
      <c r="AX93" s="129"/>
      <c r="AY93" s="129"/>
      <c r="AZ93" s="262"/>
      <c r="BA93" s="249"/>
      <c r="BB93" s="248"/>
      <c r="BC93" s="249"/>
      <c r="BD93" s="294"/>
      <c r="BE93" s="295"/>
      <c r="BF93" s="295"/>
      <c r="BG93" s="295"/>
      <c r="BH93" s="296"/>
    </row>
    <row r="94" spans="2:60" ht="20.25" customHeight="1" x14ac:dyDescent="0.4">
      <c r="B94" s="101">
        <f>B91+1</f>
        <v>25</v>
      </c>
      <c r="C94" s="285"/>
      <c r="D94" s="286"/>
      <c r="E94" s="287"/>
      <c r="F94" s="102">
        <f>C93</f>
        <v>0</v>
      </c>
      <c r="G94" s="103"/>
      <c r="H94" s="251"/>
      <c r="I94" s="266"/>
      <c r="J94" s="267"/>
      <c r="K94" s="267"/>
      <c r="L94" s="268"/>
      <c r="M94" s="256"/>
      <c r="N94" s="257"/>
      <c r="O94" s="258"/>
      <c r="P94" s="104" t="s">
        <v>73</v>
      </c>
      <c r="Q94" s="105"/>
      <c r="R94" s="105"/>
      <c r="S94" s="106"/>
      <c r="T94" s="107"/>
      <c r="U94" s="108" t="str">
        <f>IF(U93="","",VLOOKUP(U93,'シフト記号表（勤務時間帯）'!$D$6:$X$47,21,FALSE))</f>
        <v/>
      </c>
      <c r="V94" s="109" t="str">
        <f>IF(V93="","",VLOOKUP(V93,'シフト記号表（勤務時間帯）'!$D$6:$X$47,21,FALSE))</f>
        <v/>
      </c>
      <c r="W94" s="109" t="str">
        <f>IF(W93="","",VLOOKUP(W93,'シフト記号表（勤務時間帯）'!$D$6:$X$47,21,FALSE))</f>
        <v/>
      </c>
      <c r="X94" s="109" t="str">
        <f>IF(X93="","",VLOOKUP(X93,'シフト記号表（勤務時間帯）'!$D$6:$X$47,21,FALSE))</f>
        <v/>
      </c>
      <c r="Y94" s="109" t="str">
        <f>IF(Y93="","",VLOOKUP(Y93,'シフト記号表（勤務時間帯）'!$D$6:$X$47,21,FALSE))</f>
        <v/>
      </c>
      <c r="Z94" s="109" t="str">
        <f>IF(Z93="","",VLOOKUP(Z93,'シフト記号表（勤務時間帯）'!$D$6:$X$47,21,FALSE))</f>
        <v/>
      </c>
      <c r="AA94" s="110" t="str">
        <f>IF(AA93="","",VLOOKUP(AA93,'シフト記号表（勤務時間帯）'!$D$6:$X$47,21,FALSE))</f>
        <v/>
      </c>
      <c r="AB94" s="108" t="str">
        <f>IF(AB93="","",VLOOKUP(AB93,'シフト記号表（勤務時間帯）'!$D$6:$X$47,21,FALSE))</f>
        <v/>
      </c>
      <c r="AC94" s="109" t="str">
        <f>IF(AC93="","",VLOOKUP(AC93,'シフト記号表（勤務時間帯）'!$D$6:$X$47,21,FALSE))</f>
        <v/>
      </c>
      <c r="AD94" s="109" t="str">
        <f>IF(AD93="","",VLOOKUP(AD93,'シフト記号表（勤務時間帯）'!$D$6:$X$47,21,FALSE))</f>
        <v/>
      </c>
      <c r="AE94" s="109" t="str">
        <f>IF(AE93="","",VLOOKUP(AE93,'シフト記号表（勤務時間帯）'!$D$6:$X$47,21,FALSE))</f>
        <v/>
      </c>
      <c r="AF94" s="109" t="str">
        <f>IF(AF93="","",VLOOKUP(AF93,'シフト記号表（勤務時間帯）'!$D$6:$X$47,21,FALSE))</f>
        <v/>
      </c>
      <c r="AG94" s="109" t="str">
        <f>IF(AG93="","",VLOOKUP(AG93,'シフト記号表（勤務時間帯）'!$D$6:$X$47,21,FALSE))</f>
        <v/>
      </c>
      <c r="AH94" s="110" t="str">
        <f>IF(AH93="","",VLOOKUP(AH93,'シフト記号表（勤務時間帯）'!$D$6:$X$47,21,FALSE))</f>
        <v/>
      </c>
      <c r="AI94" s="108" t="str">
        <f>IF(AI93="","",VLOOKUP(AI93,'シフト記号表（勤務時間帯）'!$D$6:$X$47,21,FALSE))</f>
        <v/>
      </c>
      <c r="AJ94" s="109" t="str">
        <f>IF(AJ93="","",VLOOKUP(AJ93,'シフト記号表（勤務時間帯）'!$D$6:$X$47,21,FALSE))</f>
        <v/>
      </c>
      <c r="AK94" s="109" t="str">
        <f>IF(AK93="","",VLOOKUP(AK93,'シフト記号表（勤務時間帯）'!$D$6:$X$47,21,FALSE))</f>
        <v/>
      </c>
      <c r="AL94" s="109" t="str">
        <f>IF(AL93="","",VLOOKUP(AL93,'シフト記号表（勤務時間帯）'!$D$6:$X$47,21,FALSE))</f>
        <v/>
      </c>
      <c r="AM94" s="109" t="str">
        <f>IF(AM93="","",VLOOKUP(AM93,'シフト記号表（勤務時間帯）'!$D$6:$X$47,21,FALSE))</f>
        <v/>
      </c>
      <c r="AN94" s="109" t="str">
        <f>IF(AN93="","",VLOOKUP(AN93,'シフト記号表（勤務時間帯）'!$D$6:$X$47,21,FALSE))</f>
        <v/>
      </c>
      <c r="AO94" s="110" t="str">
        <f>IF(AO93="","",VLOOKUP(AO93,'シフト記号表（勤務時間帯）'!$D$6:$X$47,21,FALSE))</f>
        <v/>
      </c>
      <c r="AP94" s="108" t="str">
        <f>IF(AP93="","",VLOOKUP(AP93,'シフト記号表（勤務時間帯）'!$D$6:$X$47,21,FALSE))</f>
        <v/>
      </c>
      <c r="AQ94" s="109" t="str">
        <f>IF(AQ93="","",VLOOKUP(AQ93,'シフト記号表（勤務時間帯）'!$D$6:$X$47,21,FALSE))</f>
        <v/>
      </c>
      <c r="AR94" s="109" t="str">
        <f>IF(AR93="","",VLOOKUP(AR93,'シフト記号表（勤務時間帯）'!$D$6:$X$47,21,FALSE))</f>
        <v/>
      </c>
      <c r="AS94" s="109" t="str">
        <f>IF(AS93="","",VLOOKUP(AS93,'シフト記号表（勤務時間帯）'!$D$6:$X$47,21,FALSE))</f>
        <v/>
      </c>
      <c r="AT94" s="109" t="str">
        <f>IF(AT93="","",VLOOKUP(AT93,'シフト記号表（勤務時間帯）'!$D$6:$X$47,21,FALSE))</f>
        <v/>
      </c>
      <c r="AU94" s="109" t="str">
        <f>IF(AU93="","",VLOOKUP(AU93,'シフト記号表（勤務時間帯）'!$D$6:$X$47,21,FALSE))</f>
        <v/>
      </c>
      <c r="AV94" s="110" t="str">
        <f>IF(AV93="","",VLOOKUP(AV93,'シフト記号表（勤務時間帯）'!$D$6:$X$47,21,FALSE))</f>
        <v/>
      </c>
      <c r="AW94" s="108" t="str">
        <f>IF(AW93="","",VLOOKUP(AW93,'シフト記号表（勤務時間帯）'!$D$6:$X$47,21,FALSE))</f>
        <v/>
      </c>
      <c r="AX94" s="109" t="str">
        <f>IF(AX93="","",VLOOKUP(AX93,'シフト記号表（勤務時間帯）'!$D$6:$X$47,21,FALSE))</f>
        <v/>
      </c>
      <c r="AY94" s="109" t="str">
        <f>IF(AY93="","",VLOOKUP(AY93,'シフト記号表（勤務時間帯）'!$D$6:$X$47,21,FALSE))</f>
        <v/>
      </c>
      <c r="AZ94" s="303">
        <f>IF($BC$3="４週",SUM(U94:AV94),IF($BC$3="暦月",SUM(U94:AY94),""))</f>
        <v>0</v>
      </c>
      <c r="BA94" s="304"/>
      <c r="BB94" s="305">
        <f>IF($BC$3="４週",AZ94/4,IF($BC$3="暦月",(AZ94/($BC$8/7)),""))</f>
        <v>0</v>
      </c>
      <c r="BC94" s="304"/>
      <c r="BD94" s="297"/>
      <c r="BE94" s="298"/>
      <c r="BF94" s="298"/>
      <c r="BG94" s="298"/>
      <c r="BH94" s="299"/>
    </row>
    <row r="95" spans="2:60" ht="20.25" customHeight="1" x14ac:dyDescent="0.4">
      <c r="B95" s="111"/>
      <c r="C95" s="288"/>
      <c r="D95" s="289"/>
      <c r="E95" s="290"/>
      <c r="F95" s="112"/>
      <c r="G95" s="113">
        <f>C93</f>
        <v>0</v>
      </c>
      <c r="H95" s="252"/>
      <c r="I95" s="269"/>
      <c r="J95" s="270"/>
      <c r="K95" s="270"/>
      <c r="L95" s="271"/>
      <c r="M95" s="259"/>
      <c r="N95" s="260"/>
      <c r="O95" s="261"/>
      <c r="P95" s="146" t="s">
        <v>74</v>
      </c>
      <c r="Q95" s="115"/>
      <c r="R95" s="115"/>
      <c r="S95" s="135"/>
      <c r="T95" s="136"/>
      <c r="U95" s="118" t="str">
        <f>IF(U93="","",VLOOKUP(U93,'シフト記号表（勤務時間帯）'!$D$6:$Z$47,23,FALSE))</f>
        <v/>
      </c>
      <c r="V95" s="119" t="str">
        <f>IF(V93="","",VLOOKUP(V93,'シフト記号表（勤務時間帯）'!$D$6:$Z$47,23,FALSE))</f>
        <v/>
      </c>
      <c r="W95" s="119" t="str">
        <f>IF(W93="","",VLOOKUP(W93,'シフト記号表（勤務時間帯）'!$D$6:$Z$47,23,FALSE))</f>
        <v/>
      </c>
      <c r="X95" s="119" t="str">
        <f>IF(X93="","",VLOOKUP(X93,'シフト記号表（勤務時間帯）'!$D$6:$Z$47,23,FALSE))</f>
        <v/>
      </c>
      <c r="Y95" s="119" t="str">
        <f>IF(Y93="","",VLOOKUP(Y93,'シフト記号表（勤務時間帯）'!$D$6:$Z$47,23,FALSE))</f>
        <v/>
      </c>
      <c r="Z95" s="119" t="str">
        <f>IF(Z93="","",VLOOKUP(Z93,'シフト記号表（勤務時間帯）'!$D$6:$Z$47,23,FALSE))</f>
        <v/>
      </c>
      <c r="AA95" s="120" t="str">
        <f>IF(AA93="","",VLOOKUP(AA93,'シフト記号表（勤務時間帯）'!$D$6:$Z$47,23,FALSE))</f>
        <v/>
      </c>
      <c r="AB95" s="118" t="str">
        <f>IF(AB93="","",VLOOKUP(AB93,'シフト記号表（勤務時間帯）'!$D$6:$Z$47,23,FALSE))</f>
        <v/>
      </c>
      <c r="AC95" s="119" t="str">
        <f>IF(AC93="","",VLOOKUP(AC93,'シフト記号表（勤務時間帯）'!$D$6:$Z$47,23,FALSE))</f>
        <v/>
      </c>
      <c r="AD95" s="119" t="str">
        <f>IF(AD93="","",VLOOKUP(AD93,'シフト記号表（勤務時間帯）'!$D$6:$Z$47,23,FALSE))</f>
        <v/>
      </c>
      <c r="AE95" s="119" t="str">
        <f>IF(AE93="","",VLOOKUP(AE93,'シフト記号表（勤務時間帯）'!$D$6:$Z$47,23,FALSE))</f>
        <v/>
      </c>
      <c r="AF95" s="119" t="str">
        <f>IF(AF93="","",VLOOKUP(AF93,'シフト記号表（勤務時間帯）'!$D$6:$Z$47,23,FALSE))</f>
        <v/>
      </c>
      <c r="AG95" s="119" t="str">
        <f>IF(AG93="","",VLOOKUP(AG93,'シフト記号表（勤務時間帯）'!$D$6:$Z$47,23,FALSE))</f>
        <v/>
      </c>
      <c r="AH95" s="120" t="str">
        <f>IF(AH93="","",VLOOKUP(AH93,'シフト記号表（勤務時間帯）'!$D$6:$Z$47,23,FALSE))</f>
        <v/>
      </c>
      <c r="AI95" s="118" t="str">
        <f>IF(AI93="","",VLOOKUP(AI93,'シフト記号表（勤務時間帯）'!$D$6:$Z$47,23,FALSE))</f>
        <v/>
      </c>
      <c r="AJ95" s="119" t="str">
        <f>IF(AJ93="","",VLOOKUP(AJ93,'シフト記号表（勤務時間帯）'!$D$6:$Z$47,23,FALSE))</f>
        <v/>
      </c>
      <c r="AK95" s="119" t="str">
        <f>IF(AK93="","",VLOOKUP(AK93,'シフト記号表（勤務時間帯）'!$D$6:$Z$47,23,FALSE))</f>
        <v/>
      </c>
      <c r="AL95" s="119" t="str">
        <f>IF(AL93="","",VLOOKUP(AL93,'シフト記号表（勤務時間帯）'!$D$6:$Z$47,23,FALSE))</f>
        <v/>
      </c>
      <c r="AM95" s="119" t="str">
        <f>IF(AM93="","",VLOOKUP(AM93,'シフト記号表（勤務時間帯）'!$D$6:$Z$47,23,FALSE))</f>
        <v/>
      </c>
      <c r="AN95" s="119" t="str">
        <f>IF(AN93="","",VLOOKUP(AN93,'シフト記号表（勤務時間帯）'!$D$6:$Z$47,23,FALSE))</f>
        <v/>
      </c>
      <c r="AO95" s="120" t="str">
        <f>IF(AO93="","",VLOOKUP(AO93,'シフト記号表（勤務時間帯）'!$D$6:$Z$47,23,FALSE))</f>
        <v/>
      </c>
      <c r="AP95" s="118" t="str">
        <f>IF(AP93="","",VLOOKUP(AP93,'シフト記号表（勤務時間帯）'!$D$6:$Z$47,23,FALSE))</f>
        <v/>
      </c>
      <c r="AQ95" s="119" t="str">
        <f>IF(AQ93="","",VLOOKUP(AQ93,'シフト記号表（勤務時間帯）'!$D$6:$Z$47,23,FALSE))</f>
        <v/>
      </c>
      <c r="AR95" s="119" t="str">
        <f>IF(AR93="","",VLOOKUP(AR93,'シフト記号表（勤務時間帯）'!$D$6:$Z$47,23,FALSE))</f>
        <v/>
      </c>
      <c r="AS95" s="119" t="str">
        <f>IF(AS93="","",VLOOKUP(AS93,'シフト記号表（勤務時間帯）'!$D$6:$Z$47,23,FALSE))</f>
        <v/>
      </c>
      <c r="AT95" s="119" t="str">
        <f>IF(AT93="","",VLOOKUP(AT93,'シフト記号表（勤務時間帯）'!$D$6:$Z$47,23,FALSE))</f>
        <v/>
      </c>
      <c r="AU95" s="119" t="str">
        <f>IF(AU93="","",VLOOKUP(AU93,'シフト記号表（勤務時間帯）'!$D$6:$Z$47,23,FALSE))</f>
        <v/>
      </c>
      <c r="AV95" s="120" t="str">
        <f>IF(AV93="","",VLOOKUP(AV93,'シフト記号表（勤務時間帯）'!$D$6:$Z$47,23,FALSE))</f>
        <v/>
      </c>
      <c r="AW95" s="118" t="str">
        <f>IF(AW93="","",VLOOKUP(AW93,'シフト記号表（勤務時間帯）'!$D$6:$Z$47,23,FALSE))</f>
        <v/>
      </c>
      <c r="AX95" s="119" t="str">
        <f>IF(AX93="","",VLOOKUP(AX93,'シフト記号表（勤務時間帯）'!$D$6:$Z$47,23,FALSE))</f>
        <v/>
      </c>
      <c r="AY95" s="119" t="str">
        <f>IF(AY93="","",VLOOKUP(AY93,'シフト記号表（勤務時間帯）'!$D$6:$Z$47,23,FALSE))</f>
        <v/>
      </c>
      <c r="AZ95" s="306">
        <f>IF($BC$3="４週",SUM(U95:AV95),IF($BC$3="暦月",SUM(U95:AY95),""))</f>
        <v>0</v>
      </c>
      <c r="BA95" s="307"/>
      <c r="BB95" s="308">
        <f>IF($BC$3="４週",AZ95/4,IF($BC$3="暦月",(AZ95/($BC$8/7)),""))</f>
        <v>0</v>
      </c>
      <c r="BC95" s="307"/>
      <c r="BD95" s="300"/>
      <c r="BE95" s="301"/>
      <c r="BF95" s="301"/>
      <c r="BG95" s="301"/>
      <c r="BH95" s="302"/>
    </row>
    <row r="96" spans="2:60" ht="20.25" customHeight="1" x14ac:dyDescent="0.4">
      <c r="B96" s="121"/>
      <c r="C96" s="282"/>
      <c r="D96" s="283"/>
      <c r="E96" s="284"/>
      <c r="F96" s="122"/>
      <c r="G96" s="123"/>
      <c r="H96" s="343"/>
      <c r="I96" s="263"/>
      <c r="J96" s="264"/>
      <c r="K96" s="264"/>
      <c r="L96" s="265"/>
      <c r="M96" s="253"/>
      <c r="N96" s="254"/>
      <c r="O96" s="255"/>
      <c r="P96" s="142" t="s">
        <v>18</v>
      </c>
      <c r="Q96" s="143"/>
      <c r="R96" s="143"/>
      <c r="S96" s="144"/>
      <c r="T96" s="145"/>
      <c r="U96" s="128"/>
      <c r="V96" s="129"/>
      <c r="W96" s="129"/>
      <c r="X96" s="129"/>
      <c r="Y96" s="129"/>
      <c r="Z96" s="129"/>
      <c r="AA96" s="130"/>
      <c r="AB96" s="128"/>
      <c r="AC96" s="129"/>
      <c r="AD96" s="129"/>
      <c r="AE96" s="129"/>
      <c r="AF96" s="129"/>
      <c r="AG96" s="129"/>
      <c r="AH96" s="130"/>
      <c r="AI96" s="128"/>
      <c r="AJ96" s="129"/>
      <c r="AK96" s="129"/>
      <c r="AL96" s="129"/>
      <c r="AM96" s="129"/>
      <c r="AN96" s="129"/>
      <c r="AO96" s="130"/>
      <c r="AP96" s="128"/>
      <c r="AQ96" s="129"/>
      <c r="AR96" s="129"/>
      <c r="AS96" s="129"/>
      <c r="AT96" s="129"/>
      <c r="AU96" s="129"/>
      <c r="AV96" s="130"/>
      <c r="AW96" s="128"/>
      <c r="AX96" s="129"/>
      <c r="AY96" s="129"/>
      <c r="AZ96" s="262"/>
      <c r="BA96" s="249"/>
      <c r="BB96" s="248"/>
      <c r="BC96" s="249"/>
      <c r="BD96" s="294"/>
      <c r="BE96" s="295"/>
      <c r="BF96" s="295"/>
      <c r="BG96" s="295"/>
      <c r="BH96" s="296"/>
    </row>
    <row r="97" spans="2:60" ht="20.25" customHeight="1" x14ac:dyDescent="0.4">
      <c r="B97" s="101">
        <f>B94+1</f>
        <v>26</v>
      </c>
      <c r="C97" s="285"/>
      <c r="D97" s="286"/>
      <c r="E97" s="287"/>
      <c r="F97" s="102">
        <f>C96</f>
        <v>0</v>
      </c>
      <c r="G97" s="103"/>
      <c r="H97" s="251"/>
      <c r="I97" s="266"/>
      <c r="J97" s="267"/>
      <c r="K97" s="267"/>
      <c r="L97" s="268"/>
      <c r="M97" s="256"/>
      <c r="N97" s="257"/>
      <c r="O97" s="258"/>
      <c r="P97" s="104" t="s">
        <v>73</v>
      </c>
      <c r="Q97" s="105"/>
      <c r="R97" s="105"/>
      <c r="S97" s="106"/>
      <c r="T97" s="107"/>
      <c r="U97" s="108" t="str">
        <f>IF(U96="","",VLOOKUP(U96,'シフト記号表（勤務時間帯）'!$D$6:$X$47,21,FALSE))</f>
        <v/>
      </c>
      <c r="V97" s="109" t="str">
        <f>IF(V96="","",VLOOKUP(V96,'シフト記号表（勤務時間帯）'!$D$6:$X$47,21,FALSE))</f>
        <v/>
      </c>
      <c r="W97" s="109" t="str">
        <f>IF(W96="","",VLOOKUP(W96,'シフト記号表（勤務時間帯）'!$D$6:$X$47,21,FALSE))</f>
        <v/>
      </c>
      <c r="X97" s="109" t="str">
        <f>IF(X96="","",VLOOKUP(X96,'シフト記号表（勤務時間帯）'!$D$6:$X$47,21,FALSE))</f>
        <v/>
      </c>
      <c r="Y97" s="109" t="str">
        <f>IF(Y96="","",VLOOKUP(Y96,'シフト記号表（勤務時間帯）'!$D$6:$X$47,21,FALSE))</f>
        <v/>
      </c>
      <c r="Z97" s="109" t="str">
        <f>IF(Z96="","",VLOOKUP(Z96,'シフト記号表（勤務時間帯）'!$D$6:$X$47,21,FALSE))</f>
        <v/>
      </c>
      <c r="AA97" s="110" t="str">
        <f>IF(AA96="","",VLOOKUP(AA96,'シフト記号表（勤務時間帯）'!$D$6:$X$47,21,FALSE))</f>
        <v/>
      </c>
      <c r="AB97" s="108" t="str">
        <f>IF(AB96="","",VLOOKUP(AB96,'シフト記号表（勤務時間帯）'!$D$6:$X$47,21,FALSE))</f>
        <v/>
      </c>
      <c r="AC97" s="109" t="str">
        <f>IF(AC96="","",VLOOKUP(AC96,'シフト記号表（勤務時間帯）'!$D$6:$X$47,21,FALSE))</f>
        <v/>
      </c>
      <c r="AD97" s="109" t="str">
        <f>IF(AD96="","",VLOOKUP(AD96,'シフト記号表（勤務時間帯）'!$D$6:$X$47,21,FALSE))</f>
        <v/>
      </c>
      <c r="AE97" s="109" t="str">
        <f>IF(AE96="","",VLOOKUP(AE96,'シフト記号表（勤務時間帯）'!$D$6:$X$47,21,FALSE))</f>
        <v/>
      </c>
      <c r="AF97" s="109" t="str">
        <f>IF(AF96="","",VLOOKUP(AF96,'シフト記号表（勤務時間帯）'!$D$6:$X$47,21,FALSE))</f>
        <v/>
      </c>
      <c r="AG97" s="109" t="str">
        <f>IF(AG96="","",VLOOKUP(AG96,'シフト記号表（勤務時間帯）'!$D$6:$X$47,21,FALSE))</f>
        <v/>
      </c>
      <c r="AH97" s="110" t="str">
        <f>IF(AH96="","",VLOOKUP(AH96,'シフト記号表（勤務時間帯）'!$D$6:$X$47,21,FALSE))</f>
        <v/>
      </c>
      <c r="AI97" s="108" t="str">
        <f>IF(AI96="","",VLOOKUP(AI96,'シフト記号表（勤務時間帯）'!$D$6:$X$47,21,FALSE))</f>
        <v/>
      </c>
      <c r="AJ97" s="109" t="str">
        <f>IF(AJ96="","",VLOOKUP(AJ96,'シフト記号表（勤務時間帯）'!$D$6:$X$47,21,FALSE))</f>
        <v/>
      </c>
      <c r="AK97" s="109" t="str">
        <f>IF(AK96="","",VLOOKUP(AK96,'シフト記号表（勤務時間帯）'!$D$6:$X$47,21,FALSE))</f>
        <v/>
      </c>
      <c r="AL97" s="109" t="str">
        <f>IF(AL96="","",VLOOKUP(AL96,'シフト記号表（勤務時間帯）'!$D$6:$X$47,21,FALSE))</f>
        <v/>
      </c>
      <c r="AM97" s="109" t="str">
        <f>IF(AM96="","",VLOOKUP(AM96,'シフト記号表（勤務時間帯）'!$D$6:$X$47,21,FALSE))</f>
        <v/>
      </c>
      <c r="AN97" s="109" t="str">
        <f>IF(AN96="","",VLOOKUP(AN96,'シフト記号表（勤務時間帯）'!$D$6:$X$47,21,FALSE))</f>
        <v/>
      </c>
      <c r="AO97" s="110" t="str">
        <f>IF(AO96="","",VLOOKUP(AO96,'シフト記号表（勤務時間帯）'!$D$6:$X$47,21,FALSE))</f>
        <v/>
      </c>
      <c r="AP97" s="108" t="str">
        <f>IF(AP96="","",VLOOKUP(AP96,'シフト記号表（勤務時間帯）'!$D$6:$X$47,21,FALSE))</f>
        <v/>
      </c>
      <c r="AQ97" s="109" t="str">
        <f>IF(AQ96="","",VLOOKUP(AQ96,'シフト記号表（勤務時間帯）'!$D$6:$X$47,21,FALSE))</f>
        <v/>
      </c>
      <c r="AR97" s="109" t="str">
        <f>IF(AR96="","",VLOOKUP(AR96,'シフト記号表（勤務時間帯）'!$D$6:$X$47,21,FALSE))</f>
        <v/>
      </c>
      <c r="AS97" s="109" t="str">
        <f>IF(AS96="","",VLOOKUP(AS96,'シフト記号表（勤務時間帯）'!$D$6:$X$47,21,FALSE))</f>
        <v/>
      </c>
      <c r="AT97" s="109" t="str">
        <f>IF(AT96="","",VLOOKUP(AT96,'シフト記号表（勤務時間帯）'!$D$6:$X$47,21,FALSE))</f>
        <v/>
      </c>
      <c r="AU97" s="109" t="str">
        <f>IF(AU96="","",VLOOKUP(AU96,'シフト記号表（勤務時間帯）'!$D$6:$X$47,21,FALSE))</f>
        <v/>
      </c>
      <c r="AV97" s="110" t="str">
        <f>IF(AV96="","",VLOOKUP(AV96,'シフト記号表（勤務時間帯）'!$D$6:$X$47,21,FALSE))</f>
        <v/>
      </c>
      <c r="AW97" s="108" t="str">
        <f>IF(AW96="","",VLOOKUP(AW96,'シフト記号表（勤務時間帯）'!$D$6:$X$47,21,FALSE))</f>
        <v/>
      </c>
      <c r="AX97" s="109" t="str">
        <f>IF(AX96="","",VLOOKUP(AX96,'シフト記号表（勤務時間帯）'!$D$6:$X$47,21,FALSE))</f>
        <v/>
      </c>
      <c r="AY97" s="109" t="str">
        <f>IF(AY96="","",VLOOKUP(AY96,'シフト記号表（勤務時間帯）'!$D$6:$X$47,21,FALSE))</f>
        <v/>
      </c>
      <c r="AZ97" s="303">
        <f>IF($BC$3="４週",SUM(U97:AV97),IF($BC$3="暦月",SUM(U97:AY97),""))</f>
        <v>0</v>
      </c>
      <c r="BA97" s="304"/>
      <c r="BB97" s="305">
        <f>IF($BC$3="４週",AZ97/4,IF($BC$3="暦月",(AZ97/($BC$8/7)),""))</f>
        <v>0</v>
      </c>
      <c r="BC97" s="304"/>
      <c r="BD97" s="297"/>
      <c r="BE97" s="298"/>
      <c r="BF97" s="298"/>
      <c r="BG97" s="298"/>
      <c r="BH97" s="299"/>
    </row>
    <row r="98" spans="2:60" ht="20.25" customHeight="1" x14ac:dyDescent="0.4">
      <c r="B98" s="111"/>
      <c r="C98" s="288"/>
      <c r="D98" s="289"/>
      <c r="E98" s="290"/>
      <c r="F98" s="112"/>
      <c r="G98" s="113">
        <f>C96</f>
        <v>0</v>
      </c>
      <c r="H98" s="252"/>
      <c r="I98" s="269"/>
      <c r="J98" s="270"/>
      <c r="K98" s="270"/>
      <c r="L98" s="271"/>
      <c r="M98" s="259"/>
      <c r="N98" s="260"/>
      <c r="O98" s="261"/>
      <c r="P98" s="146" t="s">
        <v>74</v>
      </c>
      <c r="Q98" s="115"/>
      <c r="R98" s="115"/>
      <c r="S98" s="135"/>
      <c r="T98" s="136"/>
      <c r="U98" s="118" t="str">
        <f>IF(U96="","",VLOOKUP(U96,'シフト記号表（勤務時間帯）'!$D$6:$Z$47,23,FALSE))</f>
        <v/>
      </c>
      <c r="V98" s="119" t="str">
        <f>IF(V96="","",VLOOKUP(V96,'シフト記号表（勤務時間帯）'!$D$6:$Z$47,23,FALSE))</f>
        <v/>
      </c>
      <c r="W98" s="119" t="str">
        <f>IF(W96="","",VLOOKUP(W96,'シフト記号表（勤務時間帯）'!$D$6:$Z$47,23,FALSE))</f>
        <v/>
      </c>
      <c r="X98" s="119" t="str">
        <f>IF(X96="","",VLOOKUP(X96,'シフト記号表（勤務時間帯）'!$D$6:$Z$47,23,FALSE))</f>
        <v/>
      </c>
      <c r="Y98" s="119" t="str">
        <f>IF(Y96="","",VLOOKUP(Y96,'シフト記号表（勤務時間帯）'!$D$6:$Z$47,23,FALSE))</f>
        <v/>
      </c>
      <c r="Z98" s="119" t="str">
        <f>IF(Z96="","",VLOOKUP(Z96,'シフト記号表（勤務時間帯）'!$D$6:$Z$47,23,FALSE))</f>
        <v/>
      </c>
      <c r="AA98" s="120" t="str">
        <f>IF(AA96="","",VLOOKUP(AA96,'シフト記号表（勤務時間帯）'!$D$6:$Z$47,23,FALSE))</f>
        <v/>
      </c>
      <c r="AB98" s="118" t="str">
        <f>IF(AB96="","",VLOOKUP(AB96,'シフト記号表（勤務時間帯）'!$D$6:$Z$47,23,FALSE))</f>
        <v/>
      </c>
      <c r="AC98" s="119" t="str">
        <f>IF(AC96="","",VLOOKUP(AC96,'シフト記号表（勤務時間帯）'!$D$6:$Z$47,23,FALSE))</f>
        <v/>
      </c>
      <c r="AD98" s="119" t="str">
        <f>IF(AD96="","",VLOOKUP(AD96,'シフト記号表（勤務時間帯）'!$D$6:$Z$47,23,FALSE))</f>
        <v/>
      </c>
      <c r="AE98" s="119" t="str">
        <f>IF(AE96="","",VLOOKUP(AE96,'シフト記号表（勤務時間帯）'!$D$6:$Z$47,23,FALSE))</f>
        <v/>
      </c>
      <c r="AF98" s="119" t="str">
        <f>IF(AF96="","",VLOOKUP(AF96,'シフト記号表（勤務時間帯）'!$D$6:$Z$47,23,FALSE))</f>
        <v/>
      </c>
      <c r="AG98" s="119" t="str">
        <f>IF(AG96="","",VLOOKUP(AG96,'シフト記号表（勤務時間帯）'!$D$6:$Z$47,23,FALSE))</f>
        <v/>
      </c>
      <c r="AH98" s="120" t="str">
        <f>IF(AH96="","",VLOOKUP(AH96,'シフト記号表（勤務時間帯）'!$D$6:$Z$47,23,FALSE))</f>
        <v/>
      </c>
      <c r="AI98" s="118" t="str">
        <f>IF(AI96="","",VLOOKUP(AI96,'シフト記号表（勤務時間帯）'!$D$6:$Z$47,23,FALSE))</f>
        <v/>
      </c>
      <c r="AJ98" s="119" t="str">
        <f>IF(AJ96="","",VLOOKUP(AJ96,'シフト記号表（勤務時間帯）'!$D$6:$Z$47,23,FALSE))</f>
        <v/>
      </c>
      <c r="AK98" s="119" t="str">
        <f>IF(AK96="","",VLOOKUP(AK96,'シフト記号表（勤務時間帯）'!$D$6:$Z$47,23,FALSE))</f>
        <v/>
      </c>
      <c r="AL98" s="119" t="str">
        <f>IF(AL96="","",VLOOKUP(AL96,'シフト記号表（勤務時間帯）'!$D$6:$Z$47,23,FALSE))</f>
        <v/>
      </c>
      <c r="AM98" s="119" t="str">
        <f>IF(AM96="","",VLOOKUP(AM96,'シフト記号表（勤務時間帯）'!$D$6:$Z$47,23,FALSE))</f>
        <v/>
      </c>
      <c r="AN98" s="119" t="str">
        <f>IF(AN96="","",VLOOKUP(AN96,'シフト記号表（勤務時間帯）'!$D$6:$Z$47,23,FALSE))</f>
        <v/>
      </c>
      <c r="AO98" s="120" t="str">
        <f>IF(AO96="","",VLOOKUP(AO96,'シフト記号表（勤務時間帯）'!$D$6:$Z$47,23,FALSE))</f>
        <v/>
      </c>
      <c r="AP98" s="118" t="str">
        <f>IF(AP96="","",VLOOKUP(AP96,'シフト記号表（勤務時間帯）'!$D$6:$Z$47,23,FALSE))</f>
        <v/>
      </c>
      <c r="AQ98" s="119" t="str">
        <f>IF(AQ96="","",VLOOKUP(AQ96,'シフト記号表（勤務時間帯）'!$D$6:$Z$47,23,FALSE))</f>
        <v/>
      </c>
      <c r="AR98" s="119" t="str">
        <f>IF(AR96="","",VLOOKUP(AR96,'シフト記号表（勤務時間帯）'!$D$6:$Z$47,23,FALSE))</f>
        <v/>
      </c>
      <c r="AS98" s="119" t="str">
        <f>IF(AS96="","",VLOOKUP(AS96,'シフト記号表（勤務時間帯）'!$D$6:$Z$47,23,FALSE))</f>
        <v/>
      </c>
      <c r="AT98" s="119" t="str">
        <f>IF(AT96="","",VLOOKUP(AT96,'シフト記号表（勤務時間帯）'!$D$6:$Z$47,23,FALSE))</f>
        <v/>
      </c>
      <c r="AU98" s="119" t="str">
        <f>IF(AU96="","",VLOOKUP(AU96,'シフト記号表（勤務時間帯）'!$D$6:$Z$47,23,FALSE))</f>
        <v/>
      </c>
      <c r="AV98" s="120" t="str">
        <f>IF(AV96="","",VLOOKUP(AV96,'シフト記号表（勤務時間帯）'!$D$6:$Z$47,23,FALSE))</f>
        <v/>
      </c>
      <c r="AW98" s="118" t="str">
        <f>IF(AW96="","",VLOOKUP(AW96,'シフト記号表（勤務時間帯）'!$D$6:$Z$47,23,FALSE))</f>
        <v/>
      </c>
      <c r="AX98" s="119" t="str">
        <f>IF(AX96="","",VLOOKUP(AX96,'シフト記号表（勤務時間帯）'!$D$6:$Z$47,23,FALSE))</f>
        <v/>
      </c>
      <c r="AY98" s="119" t="str">
        <f>IF(AY96="","",VLOOKUP(AY96,'シフト記号表（勤務時間帯）'!$D$6:$Z$47,23,FALSE))</f>
        <v/>
      </c>
      <c r="AZ98" s="306">
        <f>IF($BC$3="４週",SUM(U98:AV98),IF($BC$3="暦月",SUM(U98:AY98),""))</f>
        <v>0</v>
      </c>
      <c r="BA98" s="307"/>
      <c r="BB98" s="308">
        <f>IF($BC$3="４週",AZ98/4,IF($BC$3="暦月",(AZ98/($BC$8/7)),""))</f>
        <v>0</v>
      </c>
      <c r="BC98" s="307"/>
      <c r="BD98" s="300"/>
      <c r="BE98" s="301"/>
      <c r="BF98" s="301"/>
      <c r="BG98" s="301"/>
      <c r="BH98" s="302"/>
    </row>
    <row r="99" spans="2:60" ht="20.25" customHeight="1" x14ac:dyDescent="0.4">
      <c r="B99" s="121"/>
      <c r="C99" s="282"/>
      <c r="D99" s="283"/>
      <c r="E99" s="284"/>
      <c r="F99" s="122"/>
      <c r="G99" s="123"/>
      <c r="H99" s="343"/>
      <c r="I99" s="263"/>
      <c r="J99" s="264"/>
      <c r="K99" s="264"/>
      <c r="L99" s="265"/>
      <c r="M99" s="253"/>
      <c r="N99" s="254"/>
      <c r="O99" s="255"/>
      <c r="P99" s="142" t="s">
        <v>18</v>
      </c>
      <c r="Q99" s="143"/>
      <c r="R99" s="143"/>
      <c r="S99" s="144"/>
      <c r="T99" s="145"/>
      <c r="U99" s="128"/>
      <c r="V99" s="129"/>
      <c r="W99" s="129"/>
      <c r="X99" s="129"/>
      <c r="Y99" s="129"/>
      <c r="Z99" s="129"/>
      <c r="AA99" s="130"/>
      <c r="AB99" s="128"/>
      <c r="AC99" s="129"/>
      <c r="AD99" s="129"/>
      <c r="AE99" s="129"/>
      <c r="AF99" s="129"/>
      <c r="AG99" s="129"/>
      <c r="AH99" s="130"/>
      <c r="AI99" s="128"/>
      <c r="AJ99" s="129"/>
      <c r="AK99" s="129"/>
      <c r="AL99" s="129"/>
      <c r="AM99" s="129"/>
      <c r="AN99" s="129"/>
      <c r="AO99" s="130"/>
      <c r="AP99" s="128"/>
      <c r="AQ99" s="129"/>
      <c r="AR99" s="129"/>
      <c r="AS99" s="129"/>
      <c r="AT99" s="129"/>
      <c r="AU99" s="129"/>
      <c r="AV99" s="130"/>
      <c r="AW99" s="128"/>
      <c r="AX99" s="129"/>
      <c r="AY99" s="129"/>
      <c r="AZ99" s="262"/>
      <c r="BA99" s="249"/>
      <c r="BB99" s="248"/>
      <c r="BC99" s="249"/>
      <c r="BD99" s="294"/>
      <c r="BE99" s="295"/>
      <c r="BF99" s="295"/>
      <c r="BG99" s="295"/>
      <c r="BH99" s="296"/>
    </row>
    <row r="100" spans="2:60" ht="20.25" customHeight="1" x14ac:dyDescent="0.4">
      <c r="B100" s="101">
        <f>B97+1</f>
        <v>27</v>
      </c>
      <c r="C100" s="285"/>
      <c r="D100" s="286"/>
      <c r="E100" s="287"/>
      <c r="F100" s="102">
        <f>C99</f>
        <v>0</v>
      </c>
      <c r="G100" s="103"/>
      <c r="H100" s="251"/>
      <c r="I100" s="266"/>
      <c r="J100" s="267"/>
      <c r="K100" s="267"/>
      <c r="L100" s="268"/>
      <c r="M100" s="256"/>
      <c r="N100" s="257"/>
      <c r="O100" s="258"/>
      <c r="P100" s="104" t="s">
        <v>73</v>
      </c>
      <c r="Q100" s="105"/>
      <c r="R100" s="105"/>
      <c r="S100" s="106"/>
      <c r="T100" s="107"/>
      <c r="U100" s="108" t="str">
        <f>IF(U99="","",VLOOKUP(U99,'シフト記号表（勤務時間帯）'!$D$6:$X$47,21,FALSE))</f>
        <v/>
      </c>
      <c r="V100" s="109" t="str">
        <f>IF(V99="","",VLOOKUP(V99,'シフト記号表（勤務時間帯）'!$D$6:$X$47,21,FALSE))</f>
        <v/>
      </c>
      <c r="W100" s="109" t="str">
        <f>IF(W99="","",VLOOKUP(W99,'シフト記号表（勤務時間帯）'!$D$6:$X$47,21,FALSE))</f>
        <v/>
      </c>
      <c r="X100" s="109" t="str">
        <f>IF(X99="","",VLOOKUP(X99,'シフト記号表（勤務時間帯）'!$D$6:$X$47,21,FALSE))</f>
        <v/>
      </c>
      <c r="Y100" s="109" t="str">
        <f>IF(Y99="","",VLOOKUP(Y99,'シフト記号表（勤務時間帯）'!$D$6:$X$47,21,FALSE))</f>
        <v/>
      </c>
      <c r="Z100" s="109" t="str">
        <f>IF(Z99="","",VLOOKUP(Z99,'シフト記号表（勤務時間帯）'!$D$6:$X$47,21,FALSE))</f>
        <v/>
      </c>
      <c r="AA100" s="110" t="str">
        <f>IF(AA99="","",VLOOKUP(AA99,'シフト記号表（勤務時間帯）'!$D$6:$X$47,21,FALSE))</f>
        <v/>
      </c>
      <c r="AB100" s="108" t="str">
        <f>IF(AB99="","",VLOOKUP(AB99,'シフト記号表（勤務時間帯）'!$D$6:$X$47,21,FALSE))</f>
        <v/>
      </c>
      <c r="AC100" s="109" t="str">
        <f>IF(AC99="","",VLOOKUP(AC99,'シフト記号表（勤務時間帯）'!$D$6:$X$47,21,FALSE))</f>
        <v/>
      </c>
      <c r="AD100" s="109" t="str">
        <f>IF(AD99="","",VLOOKUP(AD99,'シフト記号表（勤務時間帯）'!$D$6:$X$47,21,FALSE))</f>
        <v/>
      </c>
      <c r="AE100" s="109" t="str">
        <f>IF(AE99="","",VLOOKUP(AE99,'シフト記号表（勤務時間帯）'!$D$6:$X$47,21,FALSE))</f>
        <v/>
      </c>
      <c r="AF100" s="109" t="str">
        <f>IF(AF99="","",VLOOKUP(AF99,'シフト記号表（勤務時間帯）'!$D$6:$X$47,21,FALSE))</f>
        <v/>
      </c>
      <c r="AG100" s="109" t="str">
        <f>IF(AG99="","",VLOOKUP(AG99,'シフト記号表（勤務時間帯）'!$D$6:$X$47,21,FALSE))</f>
        <v/>
      </c>
      <c r="AH100" s="110" t="str">
        <f>IF(AH99="","",VLOOKUP(AH99,'シフト記号表（勤務時間帯）'!$D$6:$X$47,21,FALSE))</f>
        <v/>
      </c>
      <c r="AI100" s="108" t="str">
        <f>IF(AI99="","",VLOOKUP(AI99,'シフト記号表（勤務時間帯）'!$D$6:$X$47,21,FALSE))</f>
        <v/>
      </c>
      <c r="AJ100" s="109" t="str">
        <f>IF(AJ99="","",VLOOKUP(AJ99,'シフト記号表（勤務時間帯）'!$D$6:$X$47,21,FALSE))</f>
        <v/>
      </c>
      <c r="AK100" s="109" t="str">
        <f>IF(AK99="","",VLOOKUP(AK99,'シフト記号表（勤務時間帯）'!$D$6:$X$47,21,FALSE))</f>
        <v/>
      </c>
      <c r="AL100" s="109" t="str">
        <f>IF(AL99="","",VLOOKUP(AL99,'シフト記号表（勤務時間帯）'!$D$6:$X$47,21,FALSE))</f>
        <v/>
      </c>
      <c r="AM100" s="109" t="str">
        <f>IF(AM99="","",VLOOKUP(AM99,'シフト記号表（勤務時間帯）'!$D$6:$X$47,21,FALSE))</f>
        <v/>
      </c>
      <c r="AN100" s="109" t="str">
        <f>IF(AN99="","",VLOOKUP(AN99,'シフト記号表（勤務時間帯）'!$D$6:$X$47,21,FALSE))</f>
        <v/>
      </c>
      <c r="AO100" s="110" t="str">
        <f>IF(AO99="","",VLOOKUP(AO99,'シフト記号表（勤務時間帯）'!$D$6:$X$47,21,FALSE))</f>
        <v/>
      </c>
      <c r="AP100" s="108" t="str">
        <f>IF(AP99="","",VLOOKUP(AP99,'シフト記号表（勤務時間帯）'!$D$6:$X$47,21,FALSE))</f>
        <v/>
      </c>
      <c r="AQ100" s="109" t="str">
        <f>IF(AQ99="","",VLOOKUP(AQ99,'シフト記号表（勤務時間帯）'!$D$6:$X$47,21,FALSE))</f>
        <v/>
      </c>
      <c r="AR100" s="109" t="str">
        <f>IF(AR99="","",VLOOKUP(AR99,'シフト記号表（勤務時間帯）'!$D$6:$X$47,21,FALSE))</f>
        <v/>
      </c>
      <c r="AS100" s="109" t="str">
        <f>IF(AS99="","",VLOOKUP(AS99,'シフト記号表（勤務時間帯）'!$D$6:$X$47,21,FALSE))</f>
        <v/>
      </c>
      <c r="AT100" s="109" t="str">
        <f>IF(AT99="","",VLOOKUP(AT99,'シフト記号表（勤務時間帯）'!$D$6:$X$47,21,FALSE))</f>
        <v/>
      </c>
      <c r="AU100" s="109" t="str">
        <f>IF(AU99="","",VLOOKUP(AU99,'シフト記号表（勤務時間帯）'!$D$6:$X$47,21,FALSE))</f>
        <v/>
      </c>
      <c r="AV100" s="110" t="str">
        <f>IF(AV99="","",VLOOKUP(AV99,'シフト記号表（勤務時間帯）'!$D$6:$X$47,21,FALSE))</f>
        <v/>
      </c>
      <c r="AW100" s="108" t="str">
        <f>IF(AW99="","",VLOOKUP(AW99,'シフト記号表（勤務時間帯）'!$D$6:$X$47,21,FALSE))</f>
        <v/>
      </c>
      <c r="AX100" s="109" t="str">
        <f>IF(AX99="","",VLOOKUP(AX99,'シフト記号表（勤務時間帯）'!$D$6:$X$47,21,FALSE))</f>
        <v/>
      </c>
      <c r="AY100" s="109" t="str">
        <f>IF(AY99="","",VLOOKUP(AY99,'シフト記号表（勤務時間帯）'!$D$6:$X$47,21,FALSE))</f>
        <v/>
      </c>
      <c r="AZ100" s="303">
        <f>IF($BC$3="４週",SUM(U100:AV100),IF($BC$3="暦月",SUM(U100:AY100),""))</f>
        <v>0</v>
      </c>
      <c r="BA100" s="304"/>
      <c r="BB100" s="305">
        <f>IF($BC$3="４週",AZ100/4,IF($BC$3="暦月",(AZ100/($BC$8/7)),""))</f>
        <v>0</v>
      </c>
      <c r="BC100" s="304"/>
      <c r="BD100" s="297"/>
      <c r="BE100" s="298"/>
      <c r="BF100" s="298"/>
      <c r="BG100" s="298"/>
      <c r="BH100" s="299"/>
    </row>
    <row r="101" spans="2:60" ht="20.25" customHeight="1" x14ac:dyDescent="0.4">
      <c r="B101" s="111"/>
      <c r="C101" s="288"/>
      <c r="D101" s="289"/>
      <c r="E101" s="290"/>
      <c r="F101" s="112"/>
      <c r="G101" s="113">
        <f>C99</f>
        <v>0</v>
      </c>
      <c r="H101" s="252"/>
      <c r="I101" s="269"/>
      <c r="J101" s="270"/>
      <c r="K101" s="270"/>
      <c r="L101" s="271"/>
      <c r="M101" s="259"/>
      <c r="N101" s="260"/>
      <c r="O101" s="261"/>
      <c r="P101" s="146" t="s">
        <v>74</v>
      </c>
      <c r="Q101" s="115"/>
      <c r="R101" s="115"/>
      <c r="S101" s="135"/>
      <c r="T101" s="136"/>
      <c r="U101" s="118" t="str">
        <f>IF(U99="","",VLOOKUP(U99,'シフト記号表（勤務時間帯）'!$D$6:$Z$47,23,FALSE))</f>
        <v/>
      </c>
      <c r="V101" s="119" t="str">
        <f>IF(V99="","",VLOOKUP(V99,'シフト記号表（勤務時間帯）'!$D$6:$Z$47,23,FALSE))</f>
        <v/>
      </c>
      <c r="W101" s="119" t="str">
        <f>IF(W99="","",VLOOKUP(W99,'シフト記号表（勤務時間帯）'!$D$6:$Z$47,23,FALSE))</f>
        <v/>
      </c>
      <c r="X101" s="119" t="str">
        <f>IF(X99="","",VLOOKUP(X99,'シフト記号表（勤務時間帯）'!$D$6:$Z$47,23,FALSE))</f>
        <v/>
      </c>
      <c r="Y101" s="119" t="str">
        <f>IF(Y99="","",VLOOKUP(Y99,'シフト記号表（勤務時間帯）'!$D$6:$Z$47,23,FALSE))</f>
        <v/>
      </c>
      <c r="Z101" s="119" t="str">
        <f>IF(Z99="","",VLOOKUP(Z99,'シフト記号表（勤務時間帯）'!$D$6:$Z$47,23,FALSE))</f>
        <v/>
      </c>
      <c r="AA101" s="120" t="str">
        <f>IF(AA99="","",VLOOKUP(AA99,'シフト記号表（勤務時間帯）'!$D$6:$Z$47,23,FALSE))</f>
        <v/>
      </c>
      <c r="AB101" s="118" t="str">
        <f>IF(AB99="","",VLOOKUP(AB99,'シフト記号表（勤務時間帯）'!$D$6:$Z$47,23,FALSE))</f>
        <v/>
      </c>
      <c r="AC101" s="119" t="str">
        <f>IF(AC99="","",VLOOKUP(AC99,'シフト記号表（勤務時間帯）'!$D$6:$Z$47,23,FALSE))</f>
        <v/>
      </c>
      <c r="AD101" s="119" t="str">
        <f>IF(AD99="","",VLOOKUP(AD99,'シフト記号表（勤務時間帯）'!$D$6:$Z$47,23,FALSE))</f>
        <v/>
      </c>
      <c r="AE101" s="119" t="str">
        <f>IF(AE99="","",VLOOKUP(AE99,'シフト記号表（勤務時間帯）'!$D$6:$Z$47,23,FALSE))</f>
        <v/>
      </c>
      <c r="AF101" s="119" t="str">
        <f>IF(AF99="","",VLOOKUP(AF99,'シフト記号表（勤務時間帯）'!$D$6:$Z$47,23,FALSE))</f>
        <v/>
      </c>
      <c r="AG101" s="119" t="str">
        <f>IF(AG99="","",VLOOKUP(AG99,'シフト記号表（勤務時間帯）'!$D$6:$Z$47,23,FALSE))</f>
        <v/>
      </c>
      <c r="AH101" s="120" t="str">
        <f>IF(AH99="","",VLOOKUP(AH99,'シフト記号表（勤務時間帯）'!$D$6:$Z$47,23,FALSE))</f>
        <v/>
      </c>
      <c r="AI101" s="118" t="str">
        <f>IF(AI99="","",VLOOKUP(AI99,'シフト記号表（勤務時間帯）'!$D$6:$Z$47,23,FALSE))</f>
        <v/>
      </c>
      <c r="AJ101" s="119" t="str">
        <f>IF(AJ99="","",VLOOKUP(AJ99,'シフト記号表（勤務時間帯）'!$D$6:$Z$47,23,FALSE))</f>
        <v/>
      </c>
      <c r="AK101" s="119" t="str">
        <f>IF(AK99="","",VLOOKUP(AK99,'シフト記号表（勤務時間帯）'!$D$6:$Z$47,23,FALSE))</f>
        <v/>
      </c>
      <c r="AL101" s="119" t="str">
        <f>IF(AL99="","",VLOOKUP(AL99,'シフト記号表（勤務時間帯）'!$D$6:$Z$47,23,FALSE))</f>
        <v/>
      </c>
      <c r="AM101" s="119" t="str">
        <f>IF(AM99="","",VLOOKUP(AM99,'シフト記号表（勤務時間帯）'!$D$6:$Z$47,23,FALSE))</f>
        <v/>
      </c>
      <c r="AN101" s="119" t="str">
        <f>IF(AN99="","",VLOOKUP(AN99,'シフト記号表（勤務時間帯）'!$D$6:$Z$47,23,FALSE))</f>
        <v/>
      </c>
      <c r="AO101" s="120" t="str">
        <f>IF(AO99="","",VLOOKUP(AO99,'シフト記号表（勤務時間帯）'!$D$6:$Z$47,23,FALSE))</f>
        <v/>
      </c>
      <c r="AP101" s="118" t="str">
        <f>IF(AP99="","",VLOOKUP(AP99,'シフト記号表（勤務時間帯）'!$D$6:$Z$47,23,FALSE))</f>
        <v/>
      </c>
      <c r="AQ101" s="119" t="str">
        <f>IF(AQ99="","",VLOOKUP(AQ99,'シフト記号表（勤務時間帯）'!$D$6:$Z$47,23,FALSE))</f>
        <v/>
      </c>
      <c r="AR101" s="119" t="str">
        <f>IF(AR99="","",VLOOKUP(AR99,'シフト記号表（勤務時間帯）'!$D$6:$Z$47,23,FALSE))</f>
        <v/>
      </c>
      <c r="AS101" s="119" t="str">
        <f>IF(AS99="","",VLOOKUP(AS99,'シフト記号表（勤務時間帯）'!$D$6:$Z$47,23,FALSE))</f>
        <v/>
      </c>
      <c r="AT101" s="119" t="str">
        <f>IF(AT99="","",VLOOKUP(AT99,'シフト記号表（勤務時間帯）'!$D$6:$Z$47,23,FALSE))</f>
        <v/>
      </c>
      <c r="AU101" s="119" t="str">
        <f>IF(AU99="","",VLOOKUP(AU99,'シフト記号表（勤務時間帯）'!$D$6:$Z$47,23,FALSE))</f>
        <v/>
      </c>
      <c r="AV101" s="120" t="str">
        <f>IF(AV99="","",VLOOKUP(AV99,'シフト記号表（勤務時間帯）'!$D$6:$Z$47,23,FALSE))</f>
        <v/>
      </c>
      <c r="AW101" s="118" t="str">
        <f>IF(AW99="","",VLOOKUP(AW99,'シフト記号表（勤務時間帯）'!$D$6:$Z$47,23,FALSE))</f>
        <v/>
      </c>
      <c r="AX101" s="119" t="str">
        <f>IF(AX99="","",VLOOKUP(AX99,'シフト記号表（勤務時間帯）'!$D$6:$Z$47,23,FALSE))</f>
        <v/>
      </c>
      <c r="AY101" s="119" t="str">
        <f>IF(AY99="","",VLOOKUP(AY99,'シフト記号表（勤務時間帯）'!$D$6:$Z$47,23,FALSE))</f>
        <v/>
      </c>
      <c r="AZ101" s="306">
        <f>IF($BC$3="４週",SUM(U101:AV101),IF($BC$3="暦月",SUM(U101:AY101),""))</f>
        <v>0</v>
      </c>
      <c r="BA101" s="307"/>
      <c r="BB101" s="308">
        <f>IF($BC$3="４週",AZ101/4,IF($BC$3="暦月",(AZ101/($BC$8/7)),""))</f>
        <v>0</v>
      </c>
      <c r="BC101" s="307"/>
      <c r="BD101" s="300"/>
      <c r="BE101" s="301"/>
      <c r="BF101" s="301"/>
      <c r="BG101" s="301"/>
      <c r="BH101" s="302"/>
    </row>
    <row r="102" spans="2:60" ht="20.25" customHeight="1" x14ac:dyDescent="0.4">
      <c r="B102" s="121"/>
      <c r="C102" s="282"/>
      <c r="D102" s="283"/>
      <c r="E102" s="284"/>
      <c r="F102" s="122"/>
      <c r="G102" s="123"/>
      <c r="H102" s="343"/>
      <c r="I102" s="263"/>
      <c r="J102" s="264"/>
      <c r="K102" s="264"/>
      <c r="L102" s="265"/>
      <c r="M102" s="253"/>
      <c r="N102" s="254"/>
      <c r="O102" s="255"/>
      <c r="P102" s="142" t="s">
        <v>18</v>
      </c>
      <c r="Q102" s="143"/>
      <c r="R102" s="143"/>
      <c r="S102" s="144"/>
      <c r="T102" s="145"/>
      <c r="U102" s="128"/>
      <c r="V102" s="129"/>
      <c r="W102" s="129"/>
      <c r="X102" s="129"/>
      <c r="Y102" s="129"/>
      <c r="Z102" s="129"/>
      <c r="AA102" s="130"/>
      <c r="AB102" s="128"/>
      <c r="AC102" s="129"/>
      <c r="AD102" s="129"/>
      <c r="AE102" s="129"/>
      <c r="AF102" s="129"/>
      <c r="AG102" s="129"/>
      <c r="AH102" s="130"/>
      <c r="AI102" s="128"/>
      <c r="AJ102" s="129"/>
      <c r="AK102" s="129"/>
      <c r="AL102" s="129"/>
      <c r="AM102" s="129"/>
      <c r="AN102" s="129"/>
      <c r="AO102" s="130"/>
      <c r="AP102" s="128"/>
      <c r="AQ102" s="129"/>
      <c r="AR102" s="129"/>
      <c r="AS102" s="129"/>
      <c r="AT102" s="129"/>
      <c r="AU102" s="129"/>
      <c r="AV102" s="130"/>
      <c r="AW102" s="128"/>
      <c r="AX102" s="129"/>
      <c r="AY102" s="129"/>
      <c r="AZ102" s="262"/>
      <c r="BA102" s="249"/>
      <c r="BB102" s="248"/>
      <c r="BC102" s="249"/>
      <c r="BD102" s="294"/>
      <c r="BE102" s="295"/>
      <c r="BF102" s="295"/>
      <c r="BG102" s="295"/>
      <c r="BH102" s="296"/>
    </row>
    <row r="103" spans="2:60" ht="20.25" customHeight="1" x14ac:dyDescent="0.4">
      <c r="B103" s="101">
        <f>B100+1</f>
        <v>28</v>
      </c>
      <c r="C103" s="285"/>
      <c r="D103" s="286"/>
      <c r="E103" s="287"/>
      <c r="F103" s="102">
        <f>C102</f>
        <v>0</v>
      </c>
      <c r="G103" s="103"/>
      <c r="H103" s="251"/>
      <c r="I103" s="266"/>
      <c r="J103" s="267"/>
      <c r="K103" s="267"/>
      <c r="L103" s="268"/>
      <c r="M103" s="256"/>
      <c r="N103" s="257"/>
      <c r="O103" s="258"/>
      <c r="P103" s="104" t="s">
        <v>73</v>
      </c>
      <c r="Q103" s="105"/>
      <c r="R103" s="105"/>
      <c r="S103" s="106"/>
      <c r="T103" s="107"/>
      <c r="U103" s="108" t="str">
        <f>IF(U102="","",VLOOKUP(U102,'シフト記号表（勤務時間帯）'!$D$6:$X$47,21,FALSE))</f>
        <v/>
      </c>
      <c r="V103" s="109" t="str">
        <f>IF(V102="","",VLOOKUP(V102,'シフト記号表（勤務時間帯）'!$D$6:$X$47,21,FALSE))</f>
        <v/>
      </c>
      <c r="W103" s="109" t="str">
        <f>IF(W102="","",VLOOKUP(W102,'シフト記号表（勤務時間帯）'!$D$6:$X$47,21,FALSE))</f>
        <v/>
      </c>
      <c r="X103" s="109" t="str">
        <f>IF(X102="","",VLOOKUP(X102,'シフト記号表（勤務時間帯）'!$D$6:$X$47,21,FALSE))</f>
        <v/>
      </c>
      <c r="Y103" s="109" t="str">
        <f>IF(Y102="","",VLOOKUP(Y102,'シフト記号表（勤務時間帯）'!$D$6:$X$47,21,FALSE))</f>
        <v/>
      </c>
      <c r="Z103" s="109" t="str">
        <f>IF(Z102="","",VLOOKUP(Z102,'シフト記号表（勤務時間帯）'!$D$6:$X$47,21,FALSE))</f>
        <v/>
      </c>
      <c r="AA103" s="110" t="str">
        <f>IF(AA102="","",VLOOKUP(AA102,'シフト記号表（勤務時間帯）'!$D$6:$X$47,21,FALSE))</f>
        <v/>
      </c>
      <c r="AB103" s="108" t="str">
        <f>IF(AB102="","",VLOOKUP(AB102,'シフト記号表（勤務時間帯）'!$D$6:$X$47,21,FALSE))</f>
        <v/>
      </c>
      <c r="AC103" s="109" t="str">
        <f>IF(AC102="","",VLOOKUP(AC102,'シフト記号表（勤務時間帯）'!$D$6:$X$47,21,FALSE))</f>
        <v/>
      </c>
      <c r="AD103" s="109" t="str">
        <f>IF(AD102="","",VLOOKUP(AD102,'シフト記号表（勤務時間帯）'!$D$6:$X$47,21,FALSE))</f>
        <v/>
      </c>
      <c r="AE103" s="109" t="str">
        <f>IF(AE102="","",VLOOKUP(AE102,'シフト記号表（勤務時間帯）'!$D$6:$X$47,21,FALSE))</f>
        <v/>
      </c>
      <c r="AF103" s="109" t="str">
        <f>IF(AF102="","",VLOOKUP(AF102,'シフト記号表（勤務時間帯）'!$D$6:$X$47,21,FALSE))</f>
        <v/>
      </c>
      <c r="AG103" s="109" t="str">
        <f>IF(AG102="","",VLOOKUP(AG102,'シフト記号表（勤務時間帯）'!$D$6:$X$47,21,FALSE))</f>
        <v/>
      </c>
      <c r="AH103" s="110" t="str">
        <f>IF(AH102="","",VLOOKUP(AH102,'シフト記号表（勤務時間帯）'!$D$6:$X$47,21,FALSE))</f>
        <v/>
      </c>
      <c r="AI103" s="108" t="str">
        <f>IF(AI102="","",VLOOKUP(AI102,'シフト記号表（勤務時間帯）'!$D$6:$X$47,21,FALSE))</f>
        <v/>
      </c>
      <c r="AJ103" s="109" t="str">
        <f>IF(AJ102="","",VLOOKUP(AJ102,'シフト記号表（勤務時間帯）'!$D$6:$X$47,21,FALSE))</f>
        <v/>
      </c>
      <c r="AK103" s="109" t="str">
        <f>IF(AK102="","",VLOOKUP(AK102,'シフト記号表（勤務時間帯）'!$D$6:$X$47,21,FALSE))</f>
        <v/>
      </c>
      <c r="AL103" s="109" t="str">
        <f>IF(AL102="","",VLOOKUP(AL102,'シフト記号表（勤務時間帯）'!$D$6:$X$47,21,FALSE))</f>
        <v/>
      </c>
      <c r="AM103" s="109" t="str">
        <f>IF(AM102="","",VLOOKUP(AM102,'シフト記号表（勤務時間帯）'!$D$6:$X$47,21,FALSE))</f>
        <v/>
      </c>
      <c r="AN103" s="109" t="str">
        <f>IF(AN102="","",VLOOKUP(AN102,'シフト記号表（勤務時間帯）'!$D$6:$X$47,21,FALSE))</f>
        <v/>
      </c>
      <c r="AO103" s="110" t="str">
        <f>IF(AO102="","",VLOOKUP(AO102,'シフト記号表（勤務時間帯）'!$D$6:$X$47,21,FALSE))</f>
        <v/>
      </c>
      <c r="AP103" s="108" t="str">
        <f>IF(AP102="","",VLOOKUP(AP102,'シフト記号表（勤務時間帯）'!$D$6:$X$47,21,FALSE))</f>
        <v/>
      </c>
      <c r="AQ103" s="109" t="str">
        <f>IF(AQ102="","",VLOOKUP(AQ102,'シフト記号表（勤務時間帯）'!$D$6:$X$47,21,FALSE))</f>
        <v/>
      </c>
      <c r="AR103" s="109" t="str">
        <f>IF(AR102="","",VLOOKUP(AR102,'シフト記号表（勤務時間帯）'!$D$6:$X$47,21,FALSE))</f>
        <v/>
      </c>
      <c r="AS103" s="109" t="str">
        <f>IF(AS102="","",VLOOKUP(AS102,'シフト記号表（勤務時間帯）'!$D$6:$X$47,21,FALSE))</f>
        <v/>
      </c>
      <c r="AT103" s="109" t="str">
        <f>IF(AT102="","",VLOOKUP(AT102,'シフト記号表（勤務時間帯）'!$D$6:$X$47,21,FALSE))</f>
        <v/>
      </c>
      <c r="AU103" s="109" t="str">
        <f>IF(AU102="","",VLOOKUP(AU102,'シフト記号表（勤務時間帯）'!$D$6:$X$47,21,FALSE))</f>
        <v/>
      </c>
      <c r="AV103" s="110" t="str">
        <f>IF(AV102="","",VLOOKUP(AV102,'シフト記号表（勤務時間帯）'!$D$6:$X$47,21,FALSE))</f>
        <v/>
      </c>
      <c r="AW103" s="108" t="str">
        <f>IF(AW102="","",VLOOKUP(AW102,'シフト記号表（勤務時間帯）'!$D$6:$X$47,21,FALSE))</f>
        <v/>
      </c>
      <c r="AX103" s="109" t="str">
        <f>IF(AX102="","",VLOOKUP(AX102,'シフト記号表（勤務時間帯）'!$D$6:$X$47,21,FALSE))</f>
        <v/>
      </c>
      <c r="AY103" s="109" t="str">
        <f>IF(AY102="","",VLOOKUP(AY102,'シフト記号表（勤務時間帯）'!$D$6:$X$47,21,FALSE))</f>
        <v/>
      </c>
      <c r="AZ103" s="303">
        <f>IF($BC$3="４週",SUM(U103:AV103),IF($BC$3="暦月",SUM(U103:AY103),""))</f>
        <v>0</v>
      </c>
      <c r="BA103" s="304"/>
      <c r="BB103" s="305">
        <f>IF($BC$3="４週",AZ103/4,IF($BC$3="暦月",(AZ103/($BC$8/7)),""))</f>
        <v>0</v>
      </c>
      <c r="BC103" s="304"/>
      <c r="BD103" s="297"/>
      <c r="BE103" s="298"/>
      <c r="BF103" s="298"/>
      <c r="BG103" s="298"/>
      <c r="BH103" s="299"/>
    </row>
    <row r="104" spans="2:60" ht="20.25" customHeight="1" x14ac:dyDescent="0.4">
      <c r="B104" s="111"/>
      <c r="C104" s="288"/>
      <c r="D104" s="289"/>
      <c r="E104" s="290"/>
      <c r="F104" s="112"/>
      <c r="G104" s="113">
        <f>C102</f>
        <v>0</v>
      </c>
      <c r="H104" s="252"/>
      <c r="I104" s="269"/>
      <c r="J104" s="270"/>
      <c r="K104" s="270"/>
      <c r="L104" s="271"/>
      <c r="M104" s="259"/>
      <c r="N104" s="260"/>
      <c r="O104" s="261"/>
      <c r="P104" s="146" t="s">
        <v>74</v>
      </c>
      <c r="Q104" s="115"/>
      <c r="R104" s="115"/>
      <c r="S104" s="135"/>
      <c r="T104" s="136"/>
      <c r="U104" s="118" t="str">
        <f>IF(U102="","",VLOOKUP(U102,'シフト記号表（勤務時間帯）'!$D$6:$Z$47,23,FALSE))</f>
        <v/>
      </c>
      <c r="V104" s="119" t="str">
        <f>IF(V102="","",VLOOKUP(V102,'シフト記号表（勤務時間帯）'!$D$6:$Z$47,23,FALSE))</f>
        <v/>
      </c>
      <c r="W104" s="119" t="str">
        <f>IF(W102="","",VLOOKUP(W102,'シフト記号表（勤務時間帯）'!$D$6:$Z$47,23,FALSE))</f>
        <v/>
      </c>
      <c r="X104" s="119" t="str">
        <f>IF(X102="","",VLOOKUP(X102,'シフト記号表（勤務時間帯）'!$D$6:$Z$47,23,FALSE))</f>
        <v/>
      </c>
      <c r="Y104" s="119" t="str">
        <f>IF(Y102="","",VLOOKUP(Y102,'シフト記号表（勤務時間帯）'!$D$6:$Z$47,23,FALSE))</f>
        <v/>
      </c>
      <c r="Z104" s="119" t="str">
        <f>IF(Z102="","",VLOOKUP(Z102,'シフト記号表（勤務時間帯）'!$D$6:$Z$47,23,FALSE))</f>
        <v/>
      </c>
      <c r="AA104" s="120" t="str">
        <f>IF(AA102="","",VLOOKUP(AA102,'シフト記号表（勤務時間帯）'!$D$6:$Z$47,23,FALSE))</f>
        <v/>
      </c>
      <c r="AB104" s="118" t="str">
        <f>IF(AB102="","",VLOOKUP(AB102,'シフト記号表（勤務時間帯）'!$D$6:$Z$47,23,FALSE))</f>
        <v/>
      </c>
      <c r="AC104" s="119" t="str">
        <f>IF(AC102="","",VLOOKUP(AC102,'シフト記号表（勤務時間帯）'!$D$6:$Z$47,23,FALSE))</f>
        <v/>
      </c>
      <c r="AD104" s="119" t="str">
        <f>IF(AD102="","",VLOOKUP(AD102,'シフト記号表（勤務時間帯）'!$D$6:$Z$47,23,FALSE))</f>
        <v/>
      </c>
      <c r="AE104" s="119" t="str">
        <f>IF(AE102="","",VLOOKUP(AE102,'シフト記号表（勤務時間帯）'!$D$6:$Z$47,23,FALSE))</f>
        <v/>
      </c>
      <c r="AF104" s="119" t="str">
        <f>IF(AF102="","",VLOOKUP(AF102,'シフト記号表（勤務時間帯）'!$D$6:$Z$47,23,FALSE))</f>
        <v/>
      </c>
      <c r="AG104" s="119" t="str">
        <f>IF(AG102="","",VLOOKUP(AG102,'シフト記号表（勤務時間帯）'!$D$6:$Z$47,23,FALSE))</f>
        <v/>
      </c>
      <c r="AH104" s="120" t="str">
        <f>IF(AH102="","",VLOOKUP(AH102,'シフト記号表（勤務時間帯）'!$D$6:$Z$47,23,FALSE))</f>
        <v/>
      </c>
      <c r="AI104" s="118" t="str">
        <f>IF(AI102="","",VLOOKUP(AI102,'シフト記号表（勤務時間帯）'!$D$6:$Z$47,23,FALSE))</f>
        <v/>
      </c>
      <c r="AJ104" s="119" t="str">
        <f>IF(AJ102="","",VLOOKUP(AJ102,'シフト記号表（勤務時間帯）'!$D$6:$Z$47,23,FALSE))</f>
        <v/>
      </c>
      <c r="AK104" s="119" t="str">
        <f>IF(AK102="","",VLOOKUP(AK102,'シフト記号表（勤務時間帯）'!$D$6:$Z$47,23,FALSE))</f>
        <v/>
      </c>
      <c r="AL104" s="119" t="str">
        <f>IF(AL102="","",VLOOKUP(AL102,'シフト記号表（勤務時間帯）'!$D$6:$Z$47,23,FALSE))</f>
        <v/>
      </c>
      <c r="AM104" s="119" t="str">
        <f>IF(AM102="","",VLOOKUP(AM102,'シフト記号表（勤務時間帯）'!$D$6:$Z$47,23,FALSE))</f>
        <v/>
      </c>
      <c r="AN104" s="119" t="str">
        <f>IF(AN102="","",VLOOKUP(AN102,'シフト記号表（勤務時間帯）'!$D$6:$Z$47,23,FALSE))</f>
        <v/>
      </c>
      <c r="AO104" s="120" t="str">
        <f>IF(AO102="","",VLOOKUP(AO102,'シフト記号表（勤務時間帯）'!$D$6:$Z$47,23,FALSE))</f>
        <v/>
      </c>
      <c r="AP104" s="118" t="str">
        <f>IF(AP102="","",VLOOKUP(AP102,'シフト記号表（勤務時間帯）'!$D$6:$Z$47,23,FALSE))</f>
        <v/>
      </c>
      <c r="AQ104" s="119" t="str">
        <f>IF(AQ102="","",VLOOKUP(AQ102,'シフト記号表（勤務時間帯）'!$D$6:$Z$47,23,FALSE))</f>
        <v/>
      </c>
      <c r="AR104" s="119" t="str">
        <f>IF(AR102="","",VLOOKUP(AR102,'シフト記号表（勤務時間帯）'!$D$6:$Z$47,23,FALSE))</f>
        <v/>
      </c>
      <c r="AS104" s="119" t="str">
        <f>IF(AS102="","",VLOOKUP(AS102,'シフト記号表（勤務時間帯）'!$D$6:$Z$47,23,FALSE))</f>
        <v/>
      </c>
      <c r="AT104" s="119" t="str">
        <f>IF(AT102="","",VLOOKUP(AT102,'シフト記号表（勤務時間帯）'!$D$6:$Z$47,23,FALSE))</f>
        <v/>
      </c>
      <c r="AU104" s="119" t="str">
        <f>IF(AU102="","",VLOOKUP(AU102,'シフト記号表（勤務時間帯）'!$D$6:$Z$47,23,FALSE))</f>
        <v/>
      </c>
      <c r="AV104" s="120" t="str">
        <f>IF(AV102="","",VLOOKUP(AV102,'シフト記号表（勤務時間帯）'!$D$6:$Z$47,23,FALSE))</f>
        <v/>
      </c>
      <c r="AW104" s="118" t="str">
        <f>IF(AW102="","",VLOOKUP(AW102,'シフト記号表（勤務時間帯）'!$D$6:$Z$47,23,FALSE))</f>
        <v/>
      </c>
      <c r="AX104" s="119" t="str">
        <f>IF(AX102="","",VLOOKUP(AX102,'シフト記号表（勤務時間帯）'!$D$6:$Z$47,23,FALSE))</f>
        <v/>
      </c>
      <c r="AY104" s="119" t="str">
        <f>IF(AY102="","",VLOOKUP(AY102,'シフト記号表（勤務時間帯）'!$D$6:$Z$47,23,FALSE))</f>
        <v/>
      </c>
      <c r="AZ104" s="306">
        <f>IF($BC$3="４週",SUM(U104:AV104),IF($BC$3="暦月",SUM(U104:AY104),""))</f>
        <v>0</v>
      </c>
      <c r="BA104" s="307"/>
      <c r="BB104" s="308">
        <f>IF($BC$3="４週",AZ104/4,IF($BC$3="暦月",(AZ104/($BC$8/7)),""))</f>
        <v>0</v>
      </c>
      <c r="BC104" s="307"/>
      <c r="BD104" s="300"/>
      <c r="BE104" s="301"/>
      <c r="BF104" s="301"/>
      <c r="BG104" s="301"/>
      <c r="BH104" s="302"/>
    </row>
    <row r="105" spans="2:60" ht="20.25" customHeight="1" x14ac:dyDescent="0.4">
      <c r="B105" s="121"/>
      <c r="C105" s="282"/>
      <c r="D105" s="283"/>
      <c r="E105" s="284"/>
      <c r="F105" s="122"/>
      <c r="G105" s="123"/>
      <c r="H105" s="343"/>
      <c r="I105" s="263"/>
      <c r="J105" s="264"/>
      <c r="K105" s="264"/>
      <c r="L105" s="265"/>
      <c r="M105" s="253"/>
      <c r="N105" s="254"/>
      <c r="O105" s="255"/>
      <c r="P105" s="142" t="s">
        <v>18</v>
      </c>
      <c r="Q105" s="143"/>
      <c r="R105" s="143"/>
      <c r="S105" s="144"/>
      <c r="T105" s="145"/>
      <c r="U105" s="128"/>
      <c r="V105" s="129"/>
      <c r="W105" s="129"/>
      <c r="X105" s="129"/>
      <c r="Y105" s="129"/>
      <c r="Z105" s="129"/>
      <c r="AA105" s="130"/>
      <c r="AB105" s="128"/>
      <c r="AC105" s="129"/>
      <c r="AD105" s="129"/>
      <c r="AE105" s="129"/>
      <c r="AF105" s="129"/>
      <c r="AG105" s="129"/>
      <c r="AH105" s="130"/>
      <c r="AI105" s="128"/>
      <c r="AJ105" s="129"/>
      <c r="AK105" s="129"/>
      <c r="AL105" s="129"/>
      <c r="AM105" s="129"/>
      <c r="AN105" s="129"/>
      <c r="AO105" s="130"/>
      <c r="AP105" s="128"/>
      <c r="AQ105" s="129"/>
      <c r="AR105" s="129"/>
      <c r="AS105" s="129"/>
      <c r="AT105" s="129"/>
      <c r="AU105" s="129"/>
      <c r="AV105" s="130"/>
      <c r="AW105" s="128"/>
      <c r="AX105" s="129"/>
      <c r="AY105" s="129"/>
      <c r="AZ105" s="262"/>
      <c r="BA105" s="249"/>
      <c r="BB105" s="248"/>
      <c r="BC105" s="249"/>
      <c r="BD105" s="294"/>
      <c r="BE105" s="295"/>
      <c r="BF105" s="295"/>
      <c r="BG105" s="295"/>
      <c r="BH105" s="296"/>
    </row>
    <row r="106" spans="2:60" ht="20.25" customHeight="1" x14ac:dyDescent="0.4">
      <c r="B106" s="101">
        <f>B103+1</f>
        <v>29</v>
      </c>
      <c r="C106" s="285"/>
      <c r="D106" s="286"/>
      <c r="E106" s="287"/>
      <c r="F106" s="102">
        <f>C105</f>
        <v>0</v>
      </c>
      <c r="G106" s="103"/>
      <c r="H106" s="251"/>
      <c r="I106" s="266"/>
      <c r="J106" s="267"/>
      <c r="K106" s="267"/>
      <c r="L106" s="268"/>
      <c r="M106" s="256"/>
      <c r="N106" s="257"/>
      <c r="O106" s="258"/>
      <c r="P106" s="104" t="s">
        <v>73</v>
      </c>
      <c r="Q106" s="105"/>
      <c r="R106" s="105"/>
      <c r="S106" s="106"/>
      <c r="T106" s="107"/>
      <c r="U106" s="108" t="str">
        <f>IF(U105="","",VLOOKUP(U105,'シフト記号表（勤務時間帯）'!$D$6:$X$47,21,FALSE))</f>
        <v/>
      </c>
      <c r="V106" s="109" t="str">
        <f>IF(V105="","",VLOOKUP(V105,'シフト記号表（勤務時間帯）'!$D$6:$X$47,21,FALSE))</f>
        <v/>
      </c>
      <c r="W106" s="109" t="str">
        <f>IF(W105="","",VLOOKUP(W105,'シフト記号表（勤務時間帯）'!$D$6:$X$47,21,FALSE))</f>
        <v/>
      </c>
      <c r="X106" s="109" t="str">
        <f>IF(X105="","",VLOOKUP(X105,'シフト記号表（勤務時間帯）'!$D$6:$X$47,21,FALSE))</f>
        <v/>
      </c>
      <c r="Y106" s="109" t="str">
        <f>IF(Y105="","",VLOOKUP(Y105,'シフト記号表（勤務時間帯）'!$D$6:$X$47,21,FALSE))</f>
        <v/>
      </c>
      <c r="Z106" s="109" t="str">
        <f>IF(Z105="","",VLOOKUP(Z105,'シフト記号表（勤務時間帯）'!$D$6:$X$47,21,FALSE))</f>
        <v/>
      </c>
      <c r="AA106" s="110" t="str">
        <f>IF(AA105="","",VLOOKUP(AA105,'シフト記号表（勤務時間帯）'!$D$6:$X$47,21,FALSE))</f>
        <v/>
      </c>
      <c r="AB106" s="108" t="str">
        <f>IF(AB105="","",VLOOKUP(AB105,'シフト記号表（勤務時間帯）'!$D$6:$X$47,21,FALSE))</f>
        <v/>
      </c>
      <c r="AC106" s="109" t="str">
        <f>IF(AC105="","",VLOOKUP(AC105,'シフト記号表（勤務時間帯）'!$D$6:$X$47,21,FALSE))</f>
        <v/>
      </c>
      <c r="AD106" s="109" t="str">
        <f>IF(AD105="","",VLOOKUP(AD105,'シフト記号表（勤務時間帯）'!$D$6:$X$47,21,FALSE))</f>
        <v/>
      </c>
      <c r="AE106" s="109" t="str">
        <f>IF(AE105="","",VLOOKUP(AE105,'シフト記号表（勤務時間帯）'!$D$6:$X$47,21,FALSE))</f>
        <v/>
      </c>
      <c r="AF106" s="109" t="str">
        <f>IF(AF105="","",VLOOKUP(AF105,'シフト記号表（勤務時間帯）'!$D$6:$X$47,21,FALSE))</f>
        <v/>
      </c>
      <c r="AG106" s="109" t="str">
        <f>IF(AG105="","",VLOOKUP(AG105,'シフト記号表（勤務時間帯）'!$D$6:$X$47,21,FALSE))</f>
        <v/>
      </c>
      <c r="AH106" s="110" t="str">
        <f>IF(AH105="","",VLOOKUP(AH105,'シフト記号表（勤務時間帯）'!$D$6:$X$47,21,FALSE))</f>
        <v/>
      </c>
      <c r="AI106" s="108" t="str">
        <f>IF(AI105="","",VLOOKUP(AI105,'シフト記号表（勤務時間帯）'!$D$6:$X$47,21,FALSE))</f>
        <v/>
      </c>
      <c r="AJ106" s="109" t="str">
        <f>IF(AJ105="","",VLOOKUP(AJ105,'シフト記号表（勤務時間帯）'!$D$6:$X$47,21,FALSE))</f>
        <v/>
      </c>
      <c r="AK106" s="109" t="str">
        <f>IF(AK105="","",VLOOKUP(AK105,'シフト記号表（勤務時間帯）'!$D$6:$X$47,21,FALSE))</f>
        <v/>
      </c>
      <c r="AL106" s="109" t="str">
        <f>IF(AL105="","",VLOOKUP(AL105,'シフト記号表（勤務時間帯）'!$D$6:$X$47,21,FALSE))</f>
        <v/>
      </c>
      <c r="AM106" s="109" t="str">
        <f>IF(AM105="","",VLOOKUP(AM105,'シフト記号表（勤務時間帯）'!$D$6:$X$47,21,FALSE))</f>
        <v/>
      </c>
      <c r="AN106" s="109" t="str">
        <f>IF(AN105="","",VLOOKUP(AN105,'シフト記号表（勤務時間帯）'!$D$6:$X$47,21,FALSE))</f>
        <v/>
      </c>
      <c r="AO106" s="110" t="str">
        <f>IF(AO105="","",VLOOKUP(AO105,'シフト記号表（勤務時間帯）'!$D$6:$X$47,21,FALSE))</f>
        <v/>
      </c>
      <c r="AP106" s="108" t="str">
        <f>IF(AP105="","",VLOOKUP(AP105,'シフト記号表（勤務時間帯）'!$D$6:$X$47,21,FALSE))</f>
        <v/>
      </c>
      <c r="AQ106" s="109" t="str">
        <f>IF(AQ105="","",VLOOKUP(AQ105,'シフト記号表（勤務時間帯）'!$D$6:$X$47,21,FALSE))</f>
        <v/>
      </c>
      <c r="AR106" s="109" t="str">
        <f>IF(AR105="","",VLOOKUP(AR105,'シフト記号表（勤務時間帯）'!$D$6:$X$47,21,FALSE))</f>
        <v/>
      </c>
      <c r="AS106" s="109" t="str">
        <f>IF(AS105="","",VLOOKUP(AS105,'シフト記号表（勤務時間帯）'!$D$6:$X$47,21,FALSE))</f>
        <v/>
      </c>
      <c r="AT106" s="109" t="str">
        <f>IF(AT105="","",VLOOKUP(AT105,'シフト記号表（勤務時間帯）'!$D$6:$X$47,21,FALSE))</f>
        <v/>
      </c>
      <c r="AU106" s="109" t="str">
        <f>IF(AU105="","",VLOOKUP(AU105,'シフト記号表（勤務時間帯）'!$D$6:$X$47,21,FALSE))</f>
        <v/>
      </c>
      <c r="AV106" s="110" t="str">
        <f>IF(AV105="","",VLOOKUP(AV105,'シフト記号表（勤務時間帯）'!$D$6:$X$47,21,FALSE))</f>
        <v/>
      </c>
      <c r="AW106" s="108" t="str">
        <f>IF(AW105="","",VLOOKUP(AW105,'シフト記号表（勤務時間帯）'!$D$6:$X$47,21,FALSE))</f>
        <v/>
      </c>
      <c r="AX106" s="109" t="str">
        <f>IF(AX105="","",VLOOKUP(AX105,'シフト記号表（勤務時間帯）'!$D$6:$X$47,21,FALSE))</f>
        <v/>
      </c>
      <c r="AY106" s="109" t="str">
        <f>IF(AY105="","",VLOOKUP(AY105,'シフト記号表（勤務時間帯）'!$D$6:$X$47,21,FALSE))</f>
        <v/>
      </c>
      <c r="AZ106" s="303">
        <f>IF($BC$3="４週",SUM(U106:AV106),IF($BC$3="暦月",SUM(U106:AY106),""))</f>
        <v>0</v>
      </c>
      <c r="BA106" s="304"/>
      <c r="BB106" s="305">
        <f>IF($BC$3="４週",AZ106/4,IF($BC$3="暦月",(AZ106/($BC$8/7)),""))</f>
        <v>0</v>
      </c>
      <c r="BC106" s="304"/>
      <c r="BD106" s="297"/>
      <c r="BE106" s="298"/>
      <c r="BF106" s="298"/>
      <c r="BG106" s="298"/>
      <c r="BH106" s="299"/>
    </row>
    <row r="107" spans="2:60" ht="20.25" customHeight="1" x14ac:dyDescent="0.4">
      <c r="B107" s="111"/>
      <c r="C107" s="288"/>
      <c r="D107" s="289"/>
      <c r="E107" s="290"/>
      <c r="F107" s="112"/>
      <c r="G107" s="113">
        <f>C105</f>
        <v>0</v>
      </c>
      <c r="H107" s="252"/>
      <c r="I107" s="269"/>
      <c r="J107" s="270"/>
      <c r="K107" s="270"/>
      <c r="L107" s="271"/>
      <c r="M107" s="259"/>
      <c r="N107" s="260"/>
      <c r="O107" s="261"/>
      <c r="P107" s="146" t="s">
        <v>74</v>
      </c>
      <c r="Q107" s="115"/>
      <c r="R107" s="115"/>
      <c r="S107" s="135"/>
      <c r="T107" s="136"/>
      <c r="U107" s="118" t="str">
        <f>IF(U105="","",VLOOKUP(U105,'シフト記号表（勤務時間帯）'!$D$6:$Z$47,23,FALSE))</f>
        <v/>
      </c>
      <c r="V107" s="119" t="str">
        <f>IF(V105="","",VLOOKUP(V105,'シフト記号表（勤務時間帯）'!$D$6:$Z$47,23,FALSE))</f>
        <v/>
      </c>
      <c r="W107" s="119" t="str">
        <f>IF(W105="","",VLOOKUP(W105,'シフト記号表（勤務時間帯）'!$D$6:$Z$47,23,FALSE))</f>
        <v/>
      </c>
      <c r="X107" s="119" t="str">
        <f>IF(X105="","",VLOOKUP(X105,'シフト記号表（勤務時間帯）'!$D$6:$Z$47,23,FALSE))</f>
        <v/>
      </c>
      <c r="Y107" s="119" t="str">
        <f>IF(Y105="","",VLOOKUP(Y105,'シフト記号表（勤務時間帯）'!$D$6:$Z$47,23,FALSE))</f>
        <v/>
      </c>
      <c r="Z107" s="119" t="str">
        <f>IF(Z105="","",VLOOKUP(Z105,'シフト記号表（勤務時間帯）'!$D$6:$Z$47,23,FALSE))</f>
        <v/>
      </c>
      <c r="AA107" s="120" t="str">
        <f>IF(AA105="","",VLOOKUP(AA105,'シフト記号表（勤務時間帯）'!$D$6:$Z$47,23,FALSE))</f>
        <v/>
      </c>
      <c r="AB107" s="118" t="str">
        <f>IF(AB105="","",VLOOKUP(AB105,'シフト記号表（勤務時間帯）'!$D$6:$Z$47,23,FALSE))</f>
        <v/>
      </c>
      <c r="AC107" s="119" t="str">
        <f>IF(AC105="","",VLOOKUP(AC105,'シフト記号表（勤務時間帯）'!$D$6:$Z$47,23,FALSE))</f>
        <v/>
      </c>
      <c r="AD107" s="119" t="str">
        <f>IF(AD105="","",VLOOKUP(AD105,'シフト記号表（勤務時間帯）'!$D$6:$Z$47,23,FALSE))</f>
        <v/>
      </c>
      <c r="AE107" s="119" t="str">
        <f>IF(AE105="","",VLOOKUP(AE105,'シフト記号表（勤務時間帯）'!$D$6:$Z$47,23,FALSE))</f>
        <v/>
      </c>
      <c r="AF107" s="119" t="str">
        <f>IF(AF105="","",VLOOKUP(AF105,'シフト記号表（勤務時間帯）'!$D$6:$Z$47,23,FALSE))</f>
        <v/>
      </c>
      <c r="AG107" s="119" t="str">
        <f>IF(AG105="","",VLOOKUP(AG105,'シフト記号表（勤務時間帯）'!$D$6:$Z$47,23,FALSE))</f>
        <v/>
      </c>
      <c r="AH107" s="120" t="str">
        <f>IF(AH105="","",VLOOKUP(AH105,'シフト記号表（勤務時間帯）'!$D$6:$Z$47,23,FALSE))</f>
        <v/>
      </c>
      <c r="AI107" s="118" t="str">
        <f>IF(AI105="","",VLOOKUP(AI105,'シフト記号表（勤務時間帯）'!$D$6:$Z$47,23,FALSE))</f>
        <v/>
      </c>
      <c r="AJ107" s="119" t="str">
        <f>IF(AJ105="","",VLOOKUP(AJ105,'シフト記号表（勤務時間帯）'!$D$6:$Z$47,23,FALSE))</f>
        <v/>
      </c>
      <c r="AK107" s="119" t="str">
        <f>IF(AK105="","",VLOOKUP(AK105,'シフト記号表（勤務時間帯）'!$D$6:$Z$47,23,FALSE))</f>
        <v/>
      </c>
      <c r="AL107" s="119" t="str">
        <f>IF(AL105="","",VLOOKUP(AL105,'シフト記号表（勤務時間帯）'!$D$6:$Z$47,23,FALSE))</f>
        <v/>
      </c>
      <c r="AM107" s="119" t="str">
        <f>IF(AM105="","",VLOOKUP(AM105,'シフト記号表（勤務時間帯）'!$D$6:$Z$47,23,FALSE))</f>
        <v/>
      </c>
      <c r="AN107" s="119" t="str">
        <f>IF(AN105="","",VLOOKUP(AN105,'シフト記号表（勤務時間帯）'!$D$6:$Z$47,23,FALSE))</f>
        <v/>
      </c>
      <c r="AO107" s="120" t="str">
        <f>IF(AO105="","",VLOOKUP(AO105,'シフト記号表（勤務時間帯）'!$D$6:$Z$47,23,FALSE))</f>
        <v/>
      </c>
      <c r="AP107" s="118" t="str">
        <f>IF(AP105="","",VLOOKUP(AP105,'シフト記号表（勤務時間帯）'!$D$6:$Z$47,23,FALSE))</f>
        <v/>
      </c>
      <c r="AQ107" s="119" t="str">
        <f>IF(AQ105="","",VLOOKUP(AQ105,'シフト記号表（勤務時間帯）'!$D$6:$Z$47,23,FALSE))</f>
        <v/>
      </c>
      <c r="AR107" s="119" t="str">
        <f>IF(AR105="","",VLOOKUP(AR105,'シフト記号表（勤務時間帯）'!$D$6:$Z$47,23,FALSE))</f>
        <v/>
      </c>
      <c r="AS107" s="119" t="str">
        <f>IF(AS105="","",VLOOKUP(AS105,'シフト記号表（勤務時間帯）'!$D$6:$Z$47,23,FALSE))</f>
        <v/>
      </c>
      <c r="AT107" s="119" t="str">
        <f>IF(AT105="","",VLOOKUP(AT105,'シフト記号表（勤務時間帯）'!$D$6:$Z$47,23,FALSE))</f>
        <v/>
      </c>
      <c r="AU107" s="119" t="str">
        <f>IF(AU105="","",VLOOKUP(AU105,'シフト記号表（勤務時間帯）'!$D$6:$Z$47,23,FALSE))</f>
        <v/>
      </c>
      <c r="AV107" s="120" t="str">
        <f>IF(AV105="","",VLOOKUP(AV105,'シフト記号表（勤務時間帯）'!$D$6:$Z$47,23,FALSE))</f>
        <v/>
      </c>
      <c r="AW107" s="118" t="str">
        <f>IF(AW105="","",VLOOKUP(AW105,'シフト記号表（勤務時間帯）'!$D$6:$Z$47,23,FALSE))</f>
        <v/>
      </c>
      <c r="AX107" s="119" t="str">
        <f>IF(AX105="","",VLOOKUP(AX105,'シフト記号表（勤務時間帯）'!$D$6:$Z$47,23,FALSE))</f>
        <v/>
      </c>
      <c r="AY107" s="119" t="str">
        <f>IF(AY105="","",VLOOKUP(AY105,'シフト記号表（勤務時間帯）'!$D$6:$Z$47,23,FALSE))</f>
        <v/>
      </c>
      <c r="AZ107" s="306">
        <f>IF($BC$3="４週",SUM(U107:AV107),IF($BC$3="暦月",SUM(U107:AY107),""))</f>
        <v>0</v>
      </c>
      <c r="BA107" s="307"/>
      <c r="BB107" s="308">
        <f>IF($BC$3="４週",AZ107/4,IF($BC$3="暦月",(AZ107/($BC$8/7)),""))</f>
        <v>0</v>
      </c>
      <c r="BC107" s="307"/>
      <c r="BD107" s="300"/>
      <c r="BE107" s="301"/>
      <c r="BF107" s="301"/>
      <c r="BG107" s="301"/>
      <c r="BH107" s="302"/>
    </row>
    <row r="108" spans="2:60" ht="20.25" customHeight="1" x14ac:dyDescent="0.4">
      <c r="B108" s="121"/>
      <c r="C108" s="282"/>
      <c r="D108" s="283"/>
      <c r="E108" s="284"/>
      <c r="F108" s="122"/>
      <c r="G108" s="123"/>
      <c r="H108" s="343"/>
      <c r="I108" s="263"/>
      <c r="J108" s="264"/>
      <c r="K108" s="264"/>
      <c r="L108" s="265"/>
      <c r="M108" s="253"/>
      <c r="N108" s="254"/>
      <c r="O108" s="255"/>
      <c r="P108" s="142" t="s">
        <v>18</v>
      </c>
      <c r="Q108" s="143"/>
      <c r="R108" s="143"/>
      <c r="S108" s="144"/>
      <c r="T108" s="145"/>
      <c r="U108" s="128"/>
      <c r="V108" s="129"/>
      <c r="W108" s="129"/>
      <c r="X108" s="129"/>
      <c r="Y108" s="129"/>
      <c r="Z108" s="129"/>
      <c r="AA108" s="130"/>
      <c r="AB108" s="128"/>
      <c r="AC108" s="129"/>
      <c r="AD108" s="129"/>
      <c r="AE108" s="129"/>
      <c r="AF108" s="129"/>
      <c r="AG108" s="129"/>
      <c r="AH108" s="130"/>
      <c r="AI108" s="128"/>
      <c r="AJ108" s="129"/>
      <c r="AK108" s="129"/>
      <c r="AL108" s="129"/>
      <c r="AM108" s="129"/>
      <c r="AN108" s="129"/>
      <c r="AO108" s="130"/>
      <c r="AP108" s="128"/>
      <c r="AQ108" s="129"/>
      <c r="AR108" s="129"/>
      <c r="AS108" s="129"/>
      <c r="AT108" s="129"/>
      <c r="AU108" s="129"/>
      <c r="AV108" s="130"/>
      <c r="AW108" s="128"/>
      <c r="AX108" s="129"/>
      <c r="AY108" s="129"/>
      <c r="AZ108" s="262"/>
      <c r="BA108" s="249"/>
      <c r="BB108" s="248"/>
      <c r="BC108" s="249"/>
      <c r="BD108" s="294"/>
      <c r="BE108" s="295"/>
      <c r="BF108" s="295"/>
      <c r="BG108" s="295"/>
      <c r="BH108" s="296"/>
    </row>
    <row r="109" spans="2:60" ht="20.25" customHeight="1" x14ac:dyDescent="0.4">
      <c r="B109" s="101">
        <f>B106+1</f>
        <v>30</v>
      </c>
      <c r="C109" s="285"/>
      <c r="D109" s="286"/>
      <c r="E109" s="287"/>
      <c r="F109" s="102">
        <f>C108</f>
        <v>0</v>
      </c>
      <c r="G109" s="103"/>
      <c r="H109" s="251"/>
      <c r="I109" s="266"/>
      <c r="J109" s="267"/>
      <c r="K109" s="267"/>
      <c r="L109" s="268"/>
      <c r="M109" s="256"/>
      <c r="N109" s="257"/>
      <c r="O109" s="258"/>
      <c r="P109" s="104" t="s">
        <v>73</v>
      </c>
      <c r="Q109" s="105"/>
      <c r="R109" s="105"/>
      <c r="S109" s="106"/>
      <c r="T109" s="107"/>
      <c r="U109" s="108" t="str">
        <f>IF(U108="","",VLOOKUP(U108,'シフト記号表（勤務時間帯）'!$D$6:$X$47,21,FALSE))</f>
        <v/>
      </c>
      <c r="V109" s="109" t="str">
        <f>IF(V108="","",VLOOKUP(V108,'シフト記号表（勤務時間帯）'!$D$6:$X$47,21,FALSE))</f>
        <v/>
      </c>
      <c r="W109" s="109" t="str">
        <f>IF(W108="","",VLOOKUP(W108,'シフト記号表（勤務時間帯）'!$D$6:$X$47,21,FALSE))</f>
        <v/>
      </c>
      <c r="X109" s="109" t="str">
        <f>IF(X108="","",VLOOKUP(X108,'シフト記号表（勤務時間帯）'!$D$6:$X$47,21,FALSE))</f>
        <v/>
      </c>
      <c r="Y109" s="109" t="str">
        <f>IF(Y108="","",VLOOKUP(Y108,'シフト記号表（勤務時間帯）'!$D$6:$X$47,21,FALSE))</f>
        <v/>
      </c>
      <c r="Z109" s="109" t="str">
        <f>IF(Z108="","",VLOOKUP(Z108,'シフト記号表（勤務時間帯）'!$D$6:$X$47,21,FALSE))</f>
        <v/>
      </c>
      <c r="AA109" s="110" t="str">
        <f>IF(AA108="","",VLOOKUP(AA108,'シフト記号表（勤務時間帯）'!$D$6:$X$47,21,FALSE))</f>
        <v/>
      </c>
      <c r="AB109" s="108" t="str">
        <f>IF(AB108="","",VLOOKUP(AB108,'シフト記号表（勤務時間帯）'!$D$6:$X$47,21,FALSE))</f>
        <v/>
      </c>
      <c r="AC109" s="109" t="str">
        <f>IF(AC108="","",VLOOKUP(AC108,'シフト記号表（勤務時間帯）'!$D$6:$X$47,21,FALSE))</f>
        <v/>
      </c>
      <c r="AD109" s="109" t="str">
        <f>IF(AD108="","",VLOOKUP(AD108,'シフト記号表（勤務時間帯）'!$D$6:$X$47,21,FALSE))</f>
        <v/>
      </c>
      <c r="AE109" s="109" t="str">
        <f>IF(AE108="","",VLOOKUP(AE108,'シフト記号表（勤務時間帯）'!$D$6:$X$47,21,FALSE))</f>
        <v/>
      </c>
      <c r="AF109" s="109" t="str">
        <f>IF(AF108="","",VLOOKUP(AF108,'シフト記号表（勤務時間帯）'!$D$6:$X$47,21,FALSE))</f>
        <v/>
      </c>
      <c r="AG109" s="109" t="str">
        <f>IF(AG108="","",VLOOKUP(AG108,'シフト記号表（勤務時間帯）'!$D$6:$X$47,21,FALSE))</f>
        <v/>
      </c>
      <c r="AH109" s="110" t="str">
        <f>IF(AH108="","",VLOOKUP(AH108,'シフト記号表（勤務時間帯）'!$D$6:$X$47,21,FALSE))</f>
        <v/>
      </c>
      <c r="AI109" s="108" t="str">
        <f>IF(AI108="","",VLOOKUP(AI108,'シフト記号表（勤務時間帯）'!$D$6:$X$47,21,FALSE))</f>
        <v/>
      </c>
      <c r="AJ109" s="109" t="str">
        <f>IF(AJ108="","",VLOOKUP(AJ108,'シフト記号表（勤務時間帯）'!$D$6:$X$47,21,FALSE))</f>
        <v/>
      </c>
      <c r="AK109" s="109" t="str">
        <f>IF(AK108="","",VLOOKUP(AK108,'シフト記号表（勤務時間帯）'!$D$6:$X$47,21,FALSE))</f>
        <v/>
      </c>
      <c r="AL109" s="109" t="str">
        <f>IF(AL108="","",VLOOKUP(AL108,'シフト記号表（勤務時間帯）'!$D$6:$X$47,21,FALSE))</f>
        <v/>
      </c>
      <c r="AM109" s="109" t="str">
        <f>IF(AM108="","",VLOOKUP(AM108,'シフト記号表（勤務時間帯）'!$D$6:$X$47,21,FALSE))</f>
        <v/>
      </c>
      <c r="AN109" s="109" t="str">
        <f>IF(AN108="","",VLOOKUP(AN108,'シフト記号表（勤務時間帯）'!$D$6:$X$47,21,FALSE))</f>
        <v/>
      </c>
      <c r="AO109" s="110" t="str">
        <f>IF(AO108="","",VLOOKUP(AO108,'シフト記号表（勤務時間帯）'!$D$6:$X$47,21,FALSE))</f>
        <v/>
      </c>
      <c r="AP109" s="108" t="str">
        <f>IF(AP108="","",VLOOKUP(AP108,'シフト記号表（勤務時間帯）'!$D$6:$X$47,21,FALSE))</f>
        <v/>
      </c>
      <c r="AQ109" s="109" t="str">
        <f>IF(AQ108="","",VLOOKUP(AQ108,'シフト記号表（勤務時間帯）'!$D$6:$X$47,21,FALSE))</f>
        <v/>
      </c>
      <c r="AR109" s="109" t="str">
        <f>IF(AR108="","",VLOOKUP(AR108,'シフト記号表（勤務時間帯）'!$D$6:$X$47,21,FALSE))</f>
        <v/>
      </c>
      <c r="AS109" s="109" t="str">
        <f>IF(AS108="","",VLOOKUP(AS108,'シフト記号表（勤務時間帯）'!$D$6:$X$47,21,FALSE))</f>
        <v/>
      </c>
      <c r="AT109" s="109" t="str">
        <f>IF(AT108="","",VLOOKUP(AT108,'シフト記号表（勤務時間帯）'!$D$6:$X$47,21,FALSE))</f>
        <v/>
      </c>
      <c r="AU109" s="109" t="str">
        <f>IF(AU108="","",VLOOKUP(AU108,'シフト記号表（勤務時間帯）'!$D$6:$X$47,21,FALSE))</f>
        <v/>
      </c>
      <c r="AV109" s="110" t="str">
        <f>IF(AV108="","",VLOOKUP(AV108,'シフト記号表（勤務時間帯）'!$D$6:$X$47,21,FALSE))</f>
        <v/>
      </c>
      <c r="AW109" s="108" t="str">
        <f>IF(AW108="","",VLOOKUP(AW108,'シフト記号表（勤務時間帯）'!$D$6:$X$47,21,FALSE))</f>
        <v/>
      </c>
      <c r="AX109" s="109" t="str">
        <f>IF(AX108="","",VLOOKUP(AX108,'シフト記号表（勤務時間帯）'!$D$6:$X$47,21,FALSE))</f>
        <v/>
      </c>
      <c r="AY109" s="109" t="str">
        <f>IF(AY108="","",VLOOKUP(AY108,'シフト記号表（勤務時間帯）'!$D$6:$X$47,21,FALSE))</f>
        <v/>
      </c>
      <c r="AZ109" s="303">
        <f>IF($BC$3="４週",SUM(U109:AV109),IF($BC$3="暦月",SUM(U109:AY109),""))</f>
        <v>0</v>
      </c>
      <c r="BA109" s="304"/>
      <c r="BB109" s="305">
        <f>IF($BC$3="４週",AZ109/4,IF($BC$3="暦月",(AZ109/($BC$8/7)),""))</f>
        <v>0</v>
      </c>
      <c r="BC109" s="304"/>
      <c r="BD109" s="297"/>
      <c r="BE109" s="298"/>
      <c r="BF109" s="298"/>
      <c r="BG109" s="298"/>
      <c r="BH109" s="299"/>
    </row>
    <row r="110" spans="2:60" ht="20.25" customHeight="1" x14ac:dyDescent="0.4">
      <c r="B110" s="111"/>
      <c r="C110" s="288"/>
      <c r="D110" s="289"/>
      <c r="E110" s="290"/>
      <c r="F110" s="112"/>
      <c r="G110" s="113">
        <f>C108</f>
        <v>0</v>
      </c>
      <c r="H110" s="252"/>
      <c r="I110" s="269"/>
      <c r="J110" s="270"/>
      <c r="K110" s="270"/>
      <c r="L110" s="271"/>
      <c r="M110" s="259"/>
      <c r="N110" s="260"/>
      <c r="O110" s="261"/>
      <c r="P110" s="146" t="s">
        <v>74</v>
      </c>
      <c r="Q110" s="115"/>
      <c r="R110" s="115"/>
      <c r="S110" s="135"/>
      <c r="T110" s="136"/>
      <c r="U110" s="118" t="str">
        <f>IF(U108="","",VLOOKUP(U108,'シフト記号表（勤務時間帯）'!$D$6:$Z$47,23,FALSE))</f>
        <v/>
      </c>
      <c r="V110" s="119" t="str">
        <f>IF(V108="","",VLOOKUP(V108,'シフト記号表（勤務時間帯）'!$D$6:$Z$47,23,FALSE))</f>
        <v/>
      </c>
      <c r="W110" s="119" t="str">
        <f>IF(W108="","",VLOOKUP(W108,'シフト記号表（勤務時間帯）'!$D$6:$Z$47,23,FALSE))</f>
        <v/>
      </c>
      <c r="X110" s="119" t="str">
        <f>IF(X108="","",VLOOKUP(X108,'シフト記号表（勤務時間帯）'!$D$6:$Z$47,23,FALSE))</f>
        <v/>
      </c>
      <c r="Y110" s="119" t="str">
        <f>IF(Y108="","",VLOOKUP(Y108,'シフト記号表（勤務時間帯）'!$D$6:$Z$47,23,FALSE))</f>
        <v/>
      </c>
      <c r="Z110" s="119" t="str">
        <f>IF(Z108="","",VLOOKUP(Z108,'シフト記号表（勤務時間帯）'!$D$6:$Z$47,23,FALSE))</f>
        <v/>
      </c>
      <c r="AA110" s="120" t="str">
        <f>IF(AA108="","",VLOOKUP(AA108,'シフト記号表（勤務時間帯）'!$D$6:$Z$47,23,FALSE))</f>
        <v/>
      </c>
      <c r="AB110" s="118" t="str">
        <f>IF(AB108="","",VLOOKUP(AB108,'シフト記号表（勤務時間帯）'!$D$6:$Z$47,23,FALSE))</f>
        <v/>
      </c>
      <c r="AC110" s="119" t="str">
        <f>IF(AC108="","",VLOOKUP(AC108,'シフト記号表（勤務時間帯）'!$D$6:$Z$47,23,FALSE))</f>
        <v/>
      </c>
      <c r="AD110" s="119" t="str">
        <f>IF(AD108="","",VLOOKUP(AD108,'シフト記号表（勤務時間帯）'!$D$6:$Z$47,23,FALSE))</f>
        <v/>
      </c>
      <c r="AE110" s="119" t="str">
        <f>IF(AE108="","",VLOOKUP(AE108,'シフト記号表（勤務時間帯）'!$D$6:$Z$47,23,FALSE))</f>
        <v/>
      </c>
      <c r="AF110" s="119" t="str">
        <f>IF(AF108="","",VLOOKUP(AF108,'シフト記号表（勤務時間帯）'!$D$6:$Z$47,23,FALSE))</f>
        <v/>
      </c>
      <c r="AG110" s="119" t="str">
        <f>IF(AG108="","",VLOOKUP(AG108,'シフト記号表（勤務時間帯）'!$D$6:$Z$47,23,FALSE))</f>
        <v/>
      </c>
      <c r="AH110" s="120" t="str">
        <f>IF(AH108="","",VLOOKUP(AH108,'シフト記号表（勤務時間帯）'!$D$6:$Z$47,23,FALSE))</f>
        <v/>
      </c>
      <c r="AI110" s="118" t="str">
        <f>IF(AI108="","",VLOOKUP(AI108,'シフト記号表（勤務時間帯）'!$D$6:$Z$47,23,FALSE))</f>
        <v/>
      </c>
      <c r="AJ110" s="119" t="str">
        <f>IF(AJ108="","",VLOOKUP(AJ108,'シフト記号表（勤務時間帯）'!$D$6:$Z$47,23,FALSE))</f>
        <v/>
      </c>
      <c r="AK110" s="119" t="str">
        <f>IF(AK108="","",VLOOKUP(AK108,'シフト記号表（勤務時間帯）'!$D$6:$Z$47,23,FALSE))</f>
        <v/>
      </c>
      <c r="AL110" s="119" t="str">
        <f>IF(AL108="","",VLOOKUP(AL108,'シフト記号表（勤務時間帯）'!$D$6:$Z$47,23,FALSE))</f>
        <v/>
      </c>
      <c r="AM110" s="119" t="str">
        <f>IF(AM108="","",VLOOKUP(AM108,'シフト記号表（勤務時間帯）'!$D$6:$Z$47,23,FALSE))</f>
        <v/>
      </c>
      <c r="AN110" s="119" t="str">
        <f>IF(AN108="","",VLOOKUP(AN108,'シフト記号表（勤務時間帯）'!$D$6:$Z$47,23,FALSE))</f>
        <v/>
      </c>
      <c r="AO110" s="120" t="str">
        <f>IF(AO108="","",VLOOKUP(AO108,'シフト記号表（勤務時間帯）'!$D$6:$Z$47,23,FALSE))</f>
        <v/>
      </c>
      <c r="AP110" s="118" t="str">
        <f>IF(AP108="","",VLOOKUP(AP108,'シフト記号表（勤務時間帯）'!$D$6:$Z$47,23,FALSE))</f>
        <v/>
      </c>
      <c r="AQ110" s="119" t="str">
        <f>IF(AQ108="","",VLOOKUP(AQ108,'シフト記号表（勤務時間帯）'!$D$6:$Z$47,23,FALSE))</f>
        <v/>
      </c>
      <c r="AR110" s="119" t="str">
        <f>IF(AR108="","",VLOOKUP(AR108,'シフト記号表（勤務時間帯）'!$D$6:$Z$47,23,FALSE))</f>
        <v/>
      </c>
      <c r="AS110" s="119" t="str">
        <f>IF(AS108="","",VLOOKUP(AS108,'シフト記号表（勤務時間帯）'!$D$6:$Z$47,23,FALSE))</f>
        <v/>
      </c>
      <c r="AT110" s="119" t="str">
        <f>IF(AT108="","",VLOOKUP(AT108,'シフト記号表（勤務時間帯）'!$D$6:$Z$47,23,FALSE))</f>
        <v/>
      </c>
      <c r="AU110" s="119" t="str">
        <f>IF(AU108="","",VLOOKUP(AU108,'シフト記号表（勤務時間帯）'!$D$6:$Z$47,23,FALSE))</f>
        <v/>
      </c>
      <c r="AV110" s="120" t="str">
        <f>IF(AV108="","",VLOOKUP(AV108,'シフト記号表（勤務時間帯）'!$D$6:$Z$47,23,FALSE))</f>
        <v/>
      </c>
      <c r="AW110" s="118" t="str">
        <f>IF(AW108="","",VLOOKUP(AW108,'シフト記号表（勤務時間帯）'!$D$6:$Z$47,23,FALSE))</f>
        <v/>
      </c>
      <c r="AX110" s="119" t="str">
        <f>IF(AX108="","",VLOOKUP(AX108,'シフト記号表（勤務時間帯）'!$D$6:$Z$47,23,FALSE))</f>
        <v/>
      </c>
      <c r="AY110" s="119" t="str">
        <f>IF(AY108="","",VLOOKUP(AY108,'シフト記号表（勤務時間帯）'!$D$6:$Z$47,23,FALSE))</f>
        <v/>
      </c>
      <c r="AZ110" s="306">
        <f>IF($BC$3="４週",SUM(U110:AV110),IF($BC$3="暦月",SUM(U110:AY110),""))</f>
        <v>0</v>
      </c>
      <c r="BA110" s="307"/>
      <c r="BB110" s="308">
        <f>IF($BC$3="４週",AZ110/4,IF($BC$3="暦月",(AZ110/($BC$8/7)),""))</f>
        <v>0</v>
      </c>
      <c r="BC110" s="307"/>
      <c r="BD110" s="300"/>
      <c r="BE110" s="301"/>
      <c r="BF110" s="301"/>
      <c r="BG110" s="301"/>
      <c r="BH110" s="302"/>
    </row>
    <row r="111" spans="2:60" ht="20.25" customHeight="1" x14ac:dyDescent="0.4">
      <c r="B111" s="121"/>
      <c r="C111" s="282"/>
      <c r="D111" s="283"/>
      <c r="E111" s="284"/>
      <c r="F111" s="122"/>
      <c r="G111" s="123"/>
      <c r="H111" s="343"/>
      <c r="I111" s="263"/>
      <c r="J111" s="264"/>
      <c r="K111" s="264"/>
      <c r="L111" s="265"/>
      <c r="M111" s="253"/>
      <c r="N111" s="254"/>
      <c r="O111" s="255"/>
      <c r="P111" s="142" t="s">
        <v>18</v>
      </c>
      <c r="Q111" s="143"/>
      <c r="R111" s="143"/>
      <c r="S111" s="144"/>
      <c r="T111" s="145"/>
      <c r="U111" s="128"/>
      <c r="V111" s="129"/>
      <c r="W111" s="129"/>
      <c r="X111" s="129"/>
      <c r="Y111" s="129"/>
      <c r="Z111" s="129"/>
      <c r="AA111" s="130"/>
      <c r="AB111" s="128"/>
      <c r="AC111" s="129"/>
      <c r="AD111" s="129"/>
      <c r="AE111" s="129"/>
      <c r="AF111" s="129"/>
      <c r="AG111" s="129"/>
      <c r="AH111" s="130"/>
      <c r="AI111" s="128"/>
      <c r="AJ111" s="129"/>
      <c r="AK111" s="129"/>
      <c r="AL111" s="129"/>
      <c r="AM111" s="129"/>
      <c r="AN111" s="129"/>
      <c r="AO111" s="130"/>
      <c r="AP111" s="128"/>
      <c r="AQ111" s="129"/>
      <c r="AR111" s="129"/>
      <c r="AS111" s="129"/>
      <c r="AT111" s="129"/>
      <c r="AU111" s="129"/>
      <c r="AV111" s="130"/>
      <c r="AW111" s="128"/>
      <c r="AX111" s="129"/>
      <c r="AY111" s="129"/>
      <c r="AZ111" s="262"/>
      <c r="BA111" s="249"/>
      <c r="BB111" s="248"/>
      <c r="BC111" s="249"/>
      <c r="BD111" s="294"/>
      <c r="BE111" s="295"/>
      <c r="BF111" s="295"/>
      <c r="BG111" s="295"/>
      <c r="BH111" s="296"/>
    </row>
    <row r="112" spans="2:60" ht="20.25" customHeight="1" x14ac:dyDescent="0.4">
      <c r="B112" s="101">
        <f>B109+1</f>
        <v>31</v>
      </c>
      <c r="C112" s="285"/>
      <c r="D112" s="286"/>
      <c r="E112" s="287"/>
      <c r="F112" s="102">
        <f>C111</f>
        <v>0</v>
      </c>
      <c r="G112" s="103"/>
      <c r="H112" s="251"/>
      <c r="I112" s="266"/>
      <c r="J112" s="267"/>
      <c r="K112" s="267"/>
      <c r="L112" s="268"/>
      <c r="M112" s="256"/>
      <c r="N112" s="257"/>
      <c r="O112" s="258"/>
      <c r="P112" s="104" t="s">
        <v>73</v>
      </c>
      <c r="Q112" s="105"/>
      <c r="R112" s="105"/>
      <c r="S112" s="106"/>
      <c r="T112" s="107"/>
      <c r="U112" s="108" t="str">
        <f>IF(U111="","",VLOOKUP(U111,'シフト記号表（勤務時間帯）'!$D$6:$X$47,21,FALSE))</f>
        <v/>
      </c>
      <c r="V112" s="109" t="str">
        <f>IF(V111="","",VLOOKUP(V111,'シフト記号表（勤務時間帯）'!$D$6:$X$47,21,FALSE))</f>
        <v/>
      </c>
      <c r="W112" s="109" t="str">
        <f>IF(W111="","",VLOOKUP(W111,'シフト記号表（勤務時間帯）'!$D$6:$X$47,21,FALSE))</f>
        <v/>
      </c>
      <c r="X112" s="109" t="str">
        <f>IF(X111="","",VLOOKUP(X111,'シフト記号表（勤務時間帯）'!$D$6:$X$47,21,FALSE))</f>
        <v/>
      </c>
      <c r="Y112" s="109" t="str">
        <f>IF(Y111="","",VLOOKUP(Y111,'シフト記号表（勤務時間帯）'!$D$6:$X$47,21,FALSE))</f>
        <v/>
      </c>
      <c r="Z112" s="109" t="str">
        <f>IF(Z111="","",VLOOKUP(Z111,'シフト記号表（勤務時間帯）'!$D$6:$X$47,21,FALSE))</f>
        <v/>
      </c>
      <c r="AA112" s="110" t="str">
        <f>IF(AA111="","",VLOOKUP(AA111,'シフト記号表（勤務時間帯）'!$D$6:$X$47,21,FALSE))</f>
        <v/>
      </c>
      <c r="AB112" s="108" t="str">
        <f>IF(AB111="","",VLOOKUP(AB111,'シフト記号表（勤務時間帯）'!$D$6:$X$47,21,FALSE))</f>
        <v/>
      </c>
      <c r="AC112" s="109" t="str">
        <f>IF(AC111="","",VLOOKUP(AC111,'シフト記号表（勤務時間帯）'!$D$6:$X$47,21,FALSE))</f>
        <v/>
      </c>
      <c r="AD112" s="109" t="str">
        <f>IF(AD111="","",VLOOKUP(AD111,'シフト記号表（勤務時間帯）'!$D$6:$X$47,21,FALSE))</f>
        <v/>
      </c>
      <c r="AE112" s="109" t="str">
        <f>IF(AE111="","",VLOOKUP(AE111,'シフト記号表（勤務時間帯）'!$D$6:$X$47,21,FALSE))</f>
        <v/>
      </c>
      <c r="AF112" s="109" t="str">
        <f>IF(AF111="","",VLOOKUP(AF111,'シフト記号表（勤務時間帯）'!$D$6:$X$47,21,FALSE))</f>
        <v/>
      </c>
      <c r="AG112" s="109" t="str">
        <f>IF(AG111="","",VLOOKUP(AG111,'シフト記号表（勤務時間帯）'!$D$6:$X$47,21,FALSE))</f>
        <v/>
      </c>
      <c r="AH112" s="110" t="str">
        <f>IF(AH111="","",VLOOKUP(AH111,'シフト記号表（勤務時間帯）'!$D$6:$X$47,21,FALSE))</f>
        <v/>
      </c>
      <c r="AI112" s="108" t="str">
        <f>IF(AI111="","",VLOOKUP(AI111,'シフト記号表（勤務時間帯）'!$D$6:$X$47,21,FALSE))</f>
        <v/>
      </c>
      <c r="AJ112" s="109" t="str">
        <f>IF(AJ111="","",VLOOKUP(AJ111,'シフト記号表（勤務時間帯）'!$D$6:$X$47,21,FALSE))</f>
        <v/>
      </c>
      <c r="AK112" s="109" t="str">
        <f>IF(AK111="","",VLOOKUP(AK111,'シフト記号表（勤務時間帯）'!$D$6:$X$47,21,FALSE))</f>
        <v/>
      </c>
      <c r="AL112" s="109" t="str">
        <f>IF(AL111="","",VLOOKUP(AL111,'シフト記号表（勤務時間帯）'!$D$6:$X$47,21,FALSE))</f>
        <v/>
      </c>
      <c r="AM112" s="109" t="str">
        <f>IF(AM111="","",VLOOKUP(AM111,'シフト記号表（勤務時間帯）'!$D$6:$X$47,21,FALSE))</f>
        <v/>
      </c>
      <c r="AN112" s="109" t="str">
        <f>IF(AN111="","",VLOOKUP(AN111,'シフト記号表（勤務時間帯）'!$D$6:$X$47,21,FALSE))</f>
        <v/>
      </c>
      <c r="AO112" s="110" t="str">
        <f>IF(AO111="","",VLOOKUP(AO111,'シフト記号表（勤務時間帯）'!$D$6:$X$47,21,FALSE))</f>
        <v/>
      </c>
      <c r="AP112" s="108" t="str">
        <f>IF(AP111="","",VLOOKUP(AP111,'シフト記号表（勤務時間帯）'!$D$6:$X$47,21,FALSE))</f>
        <v/>
      </c>
      <c r="AQ112" s="109" t="str">
        <f>IF(AQ111="","",VLOOKUP(AQ111,'シフト記号表（勤務時間帯）'!$D$6:$X$47,21,FALSE))</f>
        <v/>
      </c>
      <c r="AR112" s="109" t="str">
        <f>IF(AR111="","",VLOOKUP(AR111,'シフト記号表（勤務時間帯）'!$D$6:$X$47,21,FALSE))</f>
        <v/>
      </c>
      <c r="AS112" s="109" t="str">
        <f>IF(AS111="","",VLOOKUP(AS111,'シフト記号表（勤務時間帯）'!$D$6:$X$47,21,FALSE))</f>
        <v/>
      </c>
      <c r="AT112" s="109" t="str">
        <f>IF(AT111="","",VLOOKUP(AT111,'シフト記号表（勤務時間帯）'!$D$6:$X$47,21,FALSE))</f>
        <v/>
      </c>
      <c r="AU112" s="109" t="str">
        <f>IF(AU111="","",VLOOKUP(AU111,'シフト記号表（勤務時間帯）'!$D$6:$X$47,21,FALSE))</f>
        <v/>
      </c>
      <c r="AV112" s="110" t="str">
        <f>IF(AV111="","",VLOOKUP(AV111,'シフト記号表（勤務時間帯）'!$D$6:$X$47,21,FALSE))</f>
        <v/>
      </c>
      <c r="AW112" s="108" t="str">
        <f>IF(AW111="","",VLOOKUP(AW111,'シフト記号表（勤務時間帯）'!$D$6:$X$47,21,FALSE))</f>
        <v/>
      </c>
      <c r="AX112" s="109" t="str">
        <f>IF(AX111="","",VLOOKUP(AX111,'シフト記号表（勤務時間帯）'!$D$6:$X$47,21,FALSE))</f>
        <v/>
      </c>
      <c r="AY112" s="109" t="str">
        <f>IF(AY111="","",VLOOKUP(AY111,'シフト記号表（勤務時間帯）'!$D$6:$X$47,21,FALSE))</f>
        <v/>
      </c>
      <c r="AZ112" s="303">
        <f>IF($BC$3="４週",SUM(U112:AV112),IF($BC$3="暦月",SUM(U112:AY112),""))</f>
        <v>0</v>
      </c>
      <c r="BA112" s="304"/>
      <c r="BB112" s="305">
        <f>IF($BC$3="４週",AZ112/4,IF($BC$3="暦月",(AZ112/($BC$8/7)),""))</f>
        <v>0</v>
      </c>
      <c r="BC112" s="304"/>
      <c r="BD112" s="297"/>
      <c r="BE112" s="298"/>
      <c r="BF112" s="298"/>
      <c r="BG112" s="298"/>
      <c r="BH112" s="299"/>
    </row>
    <row r="113" spans="2:60" ht="20.25" customHeight="1" x14ac:dyDescent="0.4">
      <c r="B113" s="111"/>
      <c r="C113" s="288"/>
      <c r="D113" s="289"/>
      <c r="E113" s="290"/>
      <c r="F113" s="112"/>
      <c r="G113" s="113">
        <f>C111</f>
        <v>0</v>
      </c>
      <c r="H113" s="252"/>
      <c r="I113" s="269"/>
      <c r="J113" s="270"/>
      <c r="K113" s="270"/>
      <c r="L113" s="271"/>
      <c r="M113" s="259"/>
      <c r="N113" s="260"/>
      <c r="O113" s="261"/>
      <c r="P113" s="146" t="s">
        <v>74</v>
      </c>
      <c r="Q113" s="115"/>
      <c r="R113" s="115"/>
      <c r="S113" s="135"/>
      <c r="T113" s="136"/>
      <c r="U113" s="118" t="str">
        <f>IF(U111="","",VLOOKUP(U111,'シフト記号表（勤務時間帯）'!$D$6:$Z$47,23,FALSE))</f>
        <v/>
      </c>
      <c r="V113" s="119" t="str">
        <f>IF(V111="","",VLOOKUP(V111,'シフト記号表（勤務時間帯）'!$D$6:$Z$47,23,FALSE))</f>
        <v/>
      </c>
      <c r="W113" s="119" t="str">
        <f>IF(W111="","",VLOOKUP(W111,'シフト記号表（勤務時間帯）'!$D$6:$Z$47,23,FALSE))</f>
        <v/>
      </c>
      <c r="X113" s="119" t="str">
        <f>IF(X111="","",VLOOKUP(X111,'シフト記号表（勤務時間帯）'!$D$6:$Z$47,23,FALSE))</f>
        <v/>
      </c>
      <c r="Y113" s="119" t="str">
        <f>IF(Y111="","",VLOOKUP(Y111,'シフト記号表（勤務時間帯）'!$D$6:$Z$47,23,FALSE))</f>
        <v/>
      </c>
      <c r="Z113" s="119" t="str">
        <f>IF(Z111="","",VLOOKUP(Z111,'シフト記号表（勤務時間帯）'!$D$6:$Z$47,23,FALSE))</f>
        <v/>
      </c>
      <c r="AA113" s="120" t="str">
        <f>IF(AA111="","",VLOOKUP(AA111,'シフト記号表（勤務時間帯）'!$D$6:$Z$47,23,FALSE))</f>
        <v/>
      </c>
      <c r="AB113" s="118" t="str">
        <f>IF(AB111="","",VLOOKUP(AB111,'シフト記号表（勤務時間帯）'!$D$6:$Z$47,23,FALSE))</f>
        <v/>
      </c>
      <c r="AC113" s="119" t="str">
        <f>IF(AC111="","",VLOOKUP(AC111,'シフト記号表（勤務時間帯）'!$D$6:$Z$47,23,FALSE))</f>
        <v/>
      </c>
      <c r="AD113" s="119" t="str">
        <f>IF(AD111="","",VLOOKUP(AD111,'シフト記号表（勤務時間帯）'!$D$6:$Z$47,23,FALSE))</f>
        <v/>
      </c>
      <c r="AE113" s="119" t="str">
        <f>IF(AE111="","",VLOOKUP(AE111,'シフト記号表（勤務時間帯）'!$D$6:$Z$47,23,FALSE))</f>
        <v/>
      </c>
      <c r="AF113" s="119" t="str">
        <f>IF(AF111="","",VLOOKUP(AF111,'シフト記号表（勤務時間帯）'!$D$6:$Z$47,23,FALSE))</f>
        <v/>
      </c>
      <c r="AG113" s="119" t="str">
        <f>IF(AG111="","",VLOOKUP(AG111,'シフト記号表（勤務時間帯）'!$D$6:$Z$47,23,FALSE))</f>
        <v/>
      </c>
      <c r="AH113" s="120" t="str">
        <f>IF(AH111="","",VLOOKUP(AH111,'シフト記号表（勤務時間帯）'!$D$6:$Z$47,23,FALSE))</f>
        <v/>
      </c>
      <c r="AI113" s="118" t="str">
        <f>IF(AI111="","",VLOOKUP(AI111,'シフト記号表（勤務時間帯）'!$D$6:$Z$47,23,FALSE))</f>
        <v/>
      </c>
      <c r="AJ113" s="119" t="str">
        <f>IF(AJ111="","",VLOOKUP(AJ111,'シフト記号表（勤務時間帯）'!$D$6:$Z$47,23,FALSE))</f>
        <v/>
      </c>
      <c r="AK113" s="119" t="str">
        <f>IF(AK111="","",VLOOKUP(AK111,'シフト記号表（勤務時間帯）'!$D$6:$Z$47,23,FALSE))</f>
        <v/>
      </c>
      <c r="AL113" s="119" t="str">
        <f>IF(AL111="","",VLOOKUP(AL111,'シフト記号表（勤務時間帯）'!$D$6:$Z$47,23,FALSE))</f>
        <v/>
      </c>
      <c r="AM113" s="119" t="str">
        <f>IF(AM111="","",VLOOKUP(AM111,'シフト記号表（勤務時間帯）'!$D$6:$Z$47,23,FALSE))</f>
        <v/>
      </c>
      <c r="AN113" s="119" t="str">
        <f>IF(AN111="","",VLOOKUP(AN111,'シフト記号表（勤務時間帯）'!$D$6:$Z$47,23,FALSE))</f>
        <v/>
      </c>
      <c r="AO113" s="120" t="str">
        <f>IF(AO111="","",VLOOKUP(AO111,'シフト記号表（勤務時間帯）'!$D$6:$Z$47,23,FALSE))</f>
        <v/>
      </c>
      <c r="AP113" s="118" t="str">
        <f>IF(AP111="","",VLOOKUP(AP111,'シフト記号表（勤務時間帯）'!$D$6:$Z$47,23,FALSE))</f>
        <v/>
      </c>
      <c r="AQ113" s="119" t="str">
        <f>IF(AQ111="","",VLOOKUP(AQ111,'シフト記号表（勤務時間帯）'!$D$6:$Z$47,23,FALSE))</f>
        <v/>
      </c>
      <c r="AR113" s="119" t="str">
        <f>IF(AR111="","",VLOOKUP(AR111,'シフト記号表（勤務時間帯）'!$D$6:$Z$47,23,FALSE))</f>
        <v/>
      </c>
      <c r="AS113" s="119" t="str">
        <f>IF(AS111="","",VLOOKUP(AS111,'シフト記号表（勤務時間帯）'!$D$6:$Z$47,23,FALSE))</f>
        <v/>
      </c>
      <c r="AT113" s="119" t="str">
        <f>IF(AT111="","",VLOOKUP(AT111,'シフト記号表（勤務時間帯）'!$D$6:$Z$47,23,FALSE))</f>
        <v/>
      </c>
      <c r="AU113" s="119" t="str">
        <f>IF(AU111="","",VLOOKUP(AU111,'シフト記号表（勤務時間帯）'!$D$6:$Z$47,23,FALSE))</f>
        <v/>
      </c>
      <c r="AV113" s="120" t="str">
        <f>IF(AV111="","",VLOOKUP(AV111,'シフト記号表（勤務時間帯）'!$D$6:$Z$47,23,FALSE))</f>
        <v/>
      </c>
      <c r="AW113" s="118" t="str">
        <f>IF(AW111="","",VLOOKUP(AW111,'シフト記号表（勤務時間帯）'!$D$6:$Z$47,23,FALSE))</f>
        <v/>
      </c>
      <c r="AX113" s="119" t="str">
        <f>IF(AX111="","",VLOOKUP(AX111,'シフト記号表（勤務時間帯）'!$D$6:$Z$47,23,FALSE))</f>
        <v/>
      </c>
      <c r="AY113" s="119" t="str">
        <f>IF(AY111="","",VLOOKUP(AY111,'シフト記号表（勤務時間帯）'!$D$6:$Z$47,23,FALSE))</f>
        <v/>
      </c>
      <c r="AZ113" s="306">
        <f>IF($BC$3="４週",SUM(U113:AV113),IF($BC$3="暦月",SUM(U113:AY113),""))</f>
        <v>0</v>
      </c>
      <c r="BA113" s="307"/>
      <c r="BB113" s="308">
        <f>IF($BC$3="４週",AZ113/4,IF($BC$3="暦月",(AZ113/($BC$8/7)),""))</f>
        <v>0</v>
      </c>
      <c r="BC113" s="307"/>
      <c r="BD113" s="300"/>
      <c r="BE113" s="301"/>
      <c r="BF113" s="301"/>
      <c r="BG113" s="301"/>
      <c r="BH113" s="302"/>
    </row>
    <row r="114" spans="2:60" ht="20.25" customHeight="1" x14ac:dyDescent="0.4">
      <c r="B114" s="121"/>
      <c r="C114" s="282"/>
      <c r="D114" s="283"/>
      <c r="E114" s="284"/>
      <c r="F114" s="122"/>
      <c r="G114" s="123"/>
      <c r="H114" s="343"/>
      <c r="I114" s="263"/>
      <c r="J114" s="264"/>
      <c r="K114" s="264"/>
      <c r="L114" s="265"/>
      <c r="M114" s="253"/>
      <c r="N114" s="254"/>
      <c r="O114" s="255"/>
      <c r="P114" s="142" t="s">
        <v>18</v>
      </c>
      <c r="Q114" s="143"/>
      <c r="R114" s="143"/>
      <c r="S114" s="144"/>
      <c r="T114" s="145"/>
      <c r="U114" s="128"/>
      <c r="V114" s="129"/>
      <c r="W114" s="129"/>
      <c r="X114" s="129"/>
      <c r="Y114" s="129"/>
      <c r="Z114" s="129"/>
      <c r="AA114" s="130"/>
      <c r="AB114" s="128"/>
      <c r="AC114" s="129"/>
      <c r="AD114" s="129"/>
      <c r="AE114" s="129"/>
      <c r="AF114" s="129"/>
      <c r="AG114" s="129"/>
      <c r="AH114" s="130"/>
      <c r="AI114" s="128"/>
      <c r="AJ114" s="129"/>
      <c r="AK114" s="129"/>
      <c r="AL114" s="129"/>
      <c r="AM114" s="129"/>
      <c r="AN114" s="129"/>
      <c r="AO114" s="130"/>
      <c r="AP114" s="128"/>
      <c r="AQ114" s="129"/>
      <c r="AR114" s="129"/>
      <c r="AS114" s="129"/>
      <c r="AT114" s="129"/>
      <c r="AU114" s="129"/>
      <c r="AV114" s="130"/>
      <c r="AW114" s="128"/>
      <c r="AX114" s="129"/>
      <c r="AY114" s="129"/>
      <c r="AZ114" s="262"/>
      <c r="BA114" s="249"/>
      <c r="BB114" s="248"/>
      <c r="BC114" s="249"/>
      <c r="BD114" s="294"/>
      <c r="BE114" s="295"/>
      <c r="BF114" s="295"/>
      <c r="BG114" s="295"/>
      <c r="BH114" s="296"/>
    </row>
    <row r="115" spans="2:60" ht="20.25" customHeight="1" x14ac:dyDescent="0.4">
      <c r="B115" s="101">
        <f>B112+1</f>
        <v>32</v>
      </c>
      <c r="C115" s="285"/>
      <c r="D115" s="286"/>
      <c r="E115" s="287"/>
      <c r="F115" s="102">
        <f>C114</f>
        <v>0</v>
      </c>
      <c r="G115" s="103"/>
      <c r="H115" s="251"/>
      <c r="I115" s="266"/>
      <c r="J115" s="267"/>
      <c r="K115" s="267"/>
      <c r="L115" s="268"/>
      <c r="M115" s="256"/>
      <c r="N115" s="257"/>
      <c r="O115" s="258"/>
      <c r="P115" s="104" t="s">
        <v>73</v>
      </c>
      <c r="Q115" s="105"/>
      <c r="R115" s="105"/>
      <c r="S115" s="106"/>
      <c r="T115" s="107"/>
      <c r="U115" s="108" t="str">
        <f>IF(U114="","",VLOOKUP(U114,'シフト記号表（勤務時間帯）'!$D$6:$X$47,21,FALSE))</f>
        <v/>
      </c>
      <c r="V115" s="109" t="str">
        <f>IF(V114="","",VLOOKUP(V114,'シフト記号表（勤務時間帯）'!$D$6:$X$47,21,FALSE))</f>
        <v/>
      </c>
      <c r="W115" s="109" t="str">
        <f>IF(W114="","",VLOOKUP(W114,'シフト記号表（勤務時間帯）'!$D$6:$X$47,21,FALSE))</f>
        <v/>
      </c>
      <c r="X115" s="109" t="str">
        <f>IF(X114="","",VLOOKUP(X114,'シフト記号表（勤務時間帯）'!$D$6:$X$47,21,FALSE))</f>
        <v/>
      </c>
      <c r="Y115" s="109" t="str">
        <f>IF(Y114="","",VLOOKUP(Y114,'シフト記号表（勤務時間帯）'!$D$6:$X$47,21,FALSE))</f>
        <v/>
      </c>
      <c r="Z115" s="109" t="str">
        <f>IF(Z114="","",VLOOKUP(Z114,'シフト記号表（勤務時間帯）'!$D$6:$X$47,21,FALSE))</f>
        <v/>
      </c>
      <c r="AA115" s="110" t="str">
        <f>IF(AA114="","",VLOOKUP(AA114,'シフト記号表（勤務時間帯）'!$D$6:$X$47,21,FALSE))</f>
        <v/>
      </c>
      <c r="AB115" s="108" t="str">
        <f>IF(AB114="","",VLOOKUP(AB114,'シフト記号表（勤務時間帯）'!$D$6:$X$47,21,FALSE))</f>
        <v/>
      </c>
      <c r="AC115" s="109" t="str">
        <f>IF(AC114="","",VLOOKUP(AC114,'シフト記号表（勤務時間帯）'!$D$6:$X$47,21,FALSE))</f>
        <v/>
      </c>
      <c r="AD115" s="109" t="str">
        <f>IF(AD114="","",VLOOKUP(AD114,'シフト記号表（勤務時間帯）'!$D$6:$X$47,21,FALSE))</f>
        <v/>
      </c>
      <c r="AE115" s="109" t="str">
        <f>IF(AE114="","",VLOOKUP(AE114,'シフト記号表（勤務時間帯）'!$D$6:$X$47,21,FALSE))</f>
        <v/>
      </c>
      <c r="AF115" s="109" t="str">
        <f>IF(AF114="","",VLOOKUP(AF114,'シフト記号表（勤務時間帯）'!$D$6:$X$47,21,FALSE))</f>
        <v/>
      </c>
      <c r="AG115" s="109" t="str">
        <f>IF(AG114="","",VLOOKUP(AG114,'シフト記号表（勤務時間帯）'!$D$6:$X$47,21,FALSE))</f>
        <v/>
      </c>
      <c r="AH115" s="110" t="str">
        <f>IF(AH114="","",VLOOKUP(AH114,'シフト記号表（勤務時間帯）'!$D$6:$X$47,21,FALSE))</f>
        <v/>
      </c>
      <c r="AI115" s="108" t="str">
        <f>IF(AI114="","",VLOOKUP(AI114,'シフト記号表（勤務時間帯）'!$D$6:$X$47,21,FALSE))</f>
        <v/>
      </c>
      <c r="AJ115" s="109" t="str">
        <f>IF(AJ114="","",VLOOKUP(AJ114,'シフト記号表（勤務時間帯）'!$D$6:$X$47,21,FALSE))</f>
        <v/>
      </c>
      <c r="AK115" s="109" t="str">
        <f>IF(AK114="","",VLOOKUP(AK114,'シフト記号表（勤務時間帯）'!$D$6:$X$47,21,FALSE))</f>
        <v/>
      </c>
      <c r="AL115" s="109" t="str">
        <f>IF(AL114="","",VLOOKUP(AL114,'シフト記号表（勤務時間帯）'!$D$6:$X$47,21,FALSE))</f>
        <v/>
      </c>
      <c r="AM115" s="109" t="str">
        <f>IF(AM114="","",VLOOKUP(AM114,'シフト記号表（勤務時間帯）'!$D$6:$X$47,21,FALSE))</f>
        <v/>
      </c>
      <c r="AN115" s="109" t="str">
        <f>IF(AN114="","",VLOOKUP(AN114,'シフト記号表（勤務時間帯）'!$D$6:$X$47,21,FALSE))</f>
        <v/>
      </c>
      <c r="AO115" s="110" t="str">
        <f>IF(AO114="","",VLOOKUP(AO114,'シフト記号表（勤務時間帯）'!$D$6:$X$47,21,FALSE))</f>
        <v/>
      </c>
      <c r="AP115" s="108" t="str">
        <f>IF(AP114="","",VLOOKUP(AP114,'シフト記号表（勤務時間帯）'!$D$6:$X$47,21,FALSE))</f>
        <v/>
      </c>
      <c r="AQ115" s="109" t="str">
        <f>IF(AQ114="","",VLOOKUP(AQ114,'シフト記号表（勤務時間帯）'!$D$6:$X$47,21,FALSE))</f>
        <v/>
      </c>
      <c r="AR115" s="109" t="str">
        <f>IF(AR114="","",VLOOKUP(AR114,'シフト記号表（勤務時間帯）'!$D$6:$X$47,21,FALSE))</f>
        <v/>
      </c>
      <c r="AS115" s="109" t="str">
        <f>IF(AS114="","",VLOOKUP(AS114,'シフト記号表（勤務時間帯）'!$D$6:$X$47,21,FALSE))</f>
        <v/>
      </c>
      <c r="AT115" s="109" t="str">
        <f>IF(AT114="","",VLOOKUP(AT114,'シフト記号表（勤務時間帯）'!$D$6:$X$47,21,FALSE))</f>
        <v/>
      </c>
      <c r="AU115" s="109" t="str">
        <f>IF(AU114="","",VLOOKUP(AU114,'シフト記号表（勤務時間帯）'!$D$6:$X$47,21,FALSE))</f>
        <v/>
      </c>
      <c r="AV115" s="110" t="str">
        <f>IF(AV114="","",VLOOKUP(AV114,'シフト記号表（勤務時間帯）'!$D$6:$X$47,21,FALSE))</f>
        <v/>
      </c>
      <c r="AW115" s="108" t="str">
        <f>IF(AW114="","",VLOOKUP(AW114,'シフト記号表（勤務時間帯）'!$D$6:$X$47,21,FALSE))</f>
        <v/>
      </c>
      <c r="AX115" s="109" t="str">
        <f>IF(AX114="","",VLOOKUP(AX114,'シフト記号表（勤務時間帯）'!$D$6:$X$47,21,FALSE))</f>
        <v/>
      </c>
      <c r="AY115" s="109" t="str">
        <f>IF(AY114="","",VLOOKUP(AY114,'シフト記号表（勤務時間帯）'!$D$6:$X$47,21,FALSE))</f>
        <v/>
      </c>
      <c r="AZ115" s="303">
        <f>IF($BC$3="４週",SUM(U115:AV115),IF($BC$3="暦月",SUM(U115:AY115),""))</f>
        <v>0</v>
      </c>
      <c r="BA115" s="304"/>
      <c r="BB115" s="305">
        <f>IF($BC$3="４週",AZ115/4,IF($BC$3="暦月",(AZ115/($BC$8/7)),""))</f>
        <v>0</v>
      </c>
      <c r="BC115" s="304"/>
      <c r="BD115" s="297"/>
      <c r="BE115" s="298"/>
      <c r="BF115" s="298"/>
      <c r="BG115" s="298"/>
      <c r="BH115" s="299"/>
    </row>
    <row r="116" spans="2:60" ht="20.25" customHeight="1" x14ac:dyDescent="0.4">
      <c r="B116" s="111"/>
      <c r="C116" s="288"/>
      <c r="D116" s="289"/>
      <c r="E116" s="290"/>
      <c r="F116" s="112"/>
      <c r="G116" s="113">
        <f>C114</f>
        <v>0</v>
      </c>
      <c r="H116" s="252"/>
      <c r="I116" s="269"/>
      <c r="J116" s="270"/>
      <c r="K116" s="270"/>
      <c r="L116" s="271"/>
      <c r="M116" s="259"/>
      <c r="N116" s="260"/>
      <c r="O116" s="261"/>
      <c r="P116" s="146" t="s">
        <v>74</v>
      </c>
      <c r="Q116" s="115"/>
      <c r="R116" s="115"/>
      <c r="S116" s="135"/>
      <c r="T116" s="136"/>
      <c r="U116" s="118" t="str">
        <f>IF(U114="","",VLOOKUP(U114,'シフト記号表（勤務時間帯）'!$D$6:$Z$47,23,FALSE))</f>
        <v/>
      </c>
      <c r="V116" s="119" t="str">
        <f>IF(V114="","",VLOOKUP(V114,'シフト記号表（勤務時間帯）'!$D$6:$Z$47,23,FALSE))</f>
        <v/>
      </c>
      <c r="W116" s="119" t="str">
        <f>IF(W114="","",VLOOKUP(W114,'シフト記号表（勤務時間帯）'!$D$6:$Z$47,23,FALSE))</f>
        <v/>
      </c>
      <c r="X116" s="119" t="str">
        <f>IF(X114="","",VLOOKUP(X114,'シフト記号表（勤務時間帯）'!$D$6:$Z$47,23,FALSE))</f>
        <v/>
      </c>
      <c r="Y116" s="119" t="str">
        <f>IF(Y114="","",VLOOKUP(Y114,'シフト記号表（勤務時間帯）'!$D$6:$Z$47,23,FALSE))</f>
        <v/>
      </c>
      <c r="Z116" s="119" t="str">
        <f>IF(Z114="","",VLOOKUP(Z114,'シフト記号表（勤務時間帯）'!$D$6:$Z$47,23,FALSE))</f>
        <v/>
      </c>
      <c r="AA116" s="120" t="str">
        <f>IF(AA114="","",VLOOKUP(AA114,'シフト記号表（勤務時間帯）'!$D$6:$Z$47,23,FALSE))</f>
        <v/>
      </c>
      <c r="AB116" s="118" t="str">
        <f>IF(AB114="","",VLOOKUP(AB114,'シフト記号表（勤務時間帯）'!$D$6:$Z$47,23,FALSE))</f>
        <v/>
      </c>
      <c r="AC116" s="119" t="str">
        <f>IF(AC114="","",VLOOKUP(AC114,'シフト記号表（勤務時間帯）'!$D$6:$Z$47,23,FALSE))</f>
        <v/>
      </c>
      <c r="AD116" s="119" t="str">
        <f>IF(AD114="","",VLOOKUP(AD114,'シフト記号表（勤務時間帯）'!$D$6:$Z$47,23,FALSE))</f>
        <v/>
      </c>
      <c r="AE116" s="119" t="str">
        <f>IF(AE114="","",VLOOKUP(AE114,'シフト記号表（勤務時間帯）'!$D$6:$Z$47,23,FALSE))</f>
        <v/>
      </c>
      <c r="AF116" s="119" t="str">
        <f>IF(AF114="","",VLOOKUP(AF114,'シフト記号表（勤務時間帯）'!$D$6:$Z$47,23,FALSE))</f>
        <v/>
      </c>
      <c r="AG116" s="119" t="str">
        <f>IF(AG114="","",VLOOKUP(AG114,'シフト記号表（勤務時間帯）'!$D$6:$Z$47,23,FALSE))</f>
        <v/>
      </c>
      <c r="AH116" s="120" t="str">
        <f>IF(AH114="","",VLOOKUP(AH114,'シフト記号表（勤務時間帯）'!$D$6:$Z$47,23,FALSE))</f>
        <v/>
      </c>
      <c r="AI116" s="118" t="str">
        <f>IF(AI114="","",VLOOKUP(AI114,'シフト記号表（勤務時間帯）'!$D$6:$Z$47,23,FALSE))</f>
        <v/>
      </c>
      <c r="AJ116" s="119" t="str">
        <f>IF(AJ114="","",VLOOKUP(AJ114,'シフト記号表（勤務時間帯）'!$D$6:$Z$47,23,FALSE))</f>
        <v/>
      </c>
      <c r="AK116" s="119" t="str">
        <f>IF(AK114="","",VLOOKUP(AK114,'シフト記号表（勤務時間帯）'!$D$6:$Z$47,23,FALSE))</f>
        <v/>
      </c>
      <c r="AL116" s="119" t="str">
        <f>IF(AL114="","",VLOOKUP(AL114,'シフト記号表（勤務時間帯）'!$D$6:$Z$47,23,FALSE))</f>
        <v/>
      </c>
      <c r="AM116" s="119" t="str">
        <f>IF(AM114="","",VLOOKUP(AM114,'シフト記号表（勤務時間帯）'!$D$6:$Z$47,23,FALSE))</f>
        <v/>
      </c>
      <c r="AN116" s="119" t="str">
        <f>IF(AN114="","",VLOOKUP(AN114,'シフト記号表（勤務時間帯）'!$D$6:$Z$47,23,FALSE))</f>
        <v/>
      </c>
      <c r="AO116" s="120" t="str">
        <f>IF(AO114="","",VLOOKUP(AO114,'シフト記号表（勤務時間帯）'!$D$6:$Z$47,23,FALSE))</f>
        <v/>
      </c>
      <c r="AP116" s="118" t="str">
        <f>IF(AP114="","",VLOOKUP(AP114,'シフト記号表（勤務時間帯）'!$D$6:$Z$47,23,FALSE))</f>
        <v/>
      </c>
      <c r="AQ116" s="119" t="str">
        <f>IF(AQ114="","",VLOOKUP(AQ114,'シフト記号表（勤務時間帯）'!$D$6:$Z$47,23,FALSE))</f>
        <v/>
      </c>
      <c r="AR116" s="119" t="str">
        <f>IF(AR114="","",VLOOKUP(AR114,'シフト記号表（勤務時間帯）'!$D$6:$Z$47,23,FALSE))</f>
        <v/>
      </c>
      <c r="AS116" s="119" t="str">
        <f>IF(AS114="","",VLOOKUP(AS114,'シフト記号表（勤務時間帯）'!$D$6:$Z$47,23,FALSE))</f>
        <v/>
      </c>
      <c r="AT116" s="119" t="str">
        <f>IF(AT114="","",VLOOKUP(AT114,'シフト記号表（勤務時間帯）'!$D$6:$Z$47,23,FALSE))</f>
        <v/>
      </c>
      <c r="AU116" s="119" t="str">
        <f>IF(AU114="","",VLOOKUP(AU114,'シフト記号表（勤務時間帯）'!$D$6:$Z$47,23,FALSE))</f>
        <v/>
      </c>
      <c r="AV116" s="120" t="str">
        <f>IF(AV114="","",VLOOKUP(AV114,'シフト記号表（勤務時間帯）'!$D$6:$Z$47,23,FALSE))</f>
        <v/>
      </c>
      <c r="AW116" s="118" t="str">
        <f>IF(AW114="","",VLOOKUP(AW114,'シフト記号表（勤務時間帯）'!$D$6:$Z$47,23,FALSE))</f>
        <v/>
      </c>
      <c r="AX116" s="119" t="str">
        <f>IF(AX114="","",VLOOKUP(AX114,'シフト記号表（勤務時間帯）'!$D$6:$Z$47,23,FALSE))</f>
        <v/>
      </c>
      <c r="AY116" s="119" t="str">
        <f>IF(AY114="","",VLOOKUP(AY114,'シフト記号表（勤務時間帯）'!$D$6:$Z$47,23,FALSE))</f>
        <v/>
      </c>
      <c r="AZ116" s="306">
        <f>IF($BC$3="４週",SUM(U116:AV116),IF($BC$3="暦月",SUM(U116:AY116),""))</f>
        <v>0</v>
      </c>
      <c r="BA116" s="307"/>
      <c r="BB116" s="308">
        <f>IF($BC$3="４週",AZ116/4,IF($BC$3="暦月",(AZ116/($BC$8/7)),""))</f>
        <v>0</v>
      </c>
      <c r="BC116" s="307"/>
      <c r="BD116" s="300"/>
      <c r="BE116" s="301"/>
      <c r="BF116" s="301"/>
      <c r="BG116" s="301"/>
      <c r="BH116" s="302"/>
    </row>
    <row r="117" spans="2:60" ht="20.25" customHeight="1" x14ac:dyDescent="0.4">
      <c r="B117" s="121"/>
      <c r="C117" s="282"/>
      <c r="D117" s="283"/>
      <c r="E117" s="284"/>
      <c r="F117" s="122"/>
      <c r="G117" s="123"/>
      <c r="H117" s="343"/>
      <c r="I117" s="263"/>
      <c r="J117" s="264"/>
      <c r="K117" s="264"/>
      <c r="L117" s="265"/>
      <c r="M117" s="253"/>
      <c r="N117" s="254"/>
      <c r="O117" s="255"/>
      <c r="P117" s="142" t="s">
        <v>18</v>
      </c>
      <c r="Q117" s="143"/>
      <c r="R117" s="143"/>
      <c r="S117" s="144"/>
      <c r="T117" s="145"/>
      <c r="U117" s="128"/>
      <c r="V117" s="129"/>
      <c r="W117" s="129"/>
      <c r="X117" s="129"/>
      <c r="Y117" s="129"/>
      <c r="Z117" s="129"/>
      <c r="AA117" s="130"/>
      <c r="AB117" s="128"/>
      <c r="AC117" s="129"/>
      <c r="AD117" s="129"/>
      <c r="AE117" s="129"/>
      <c r="AF117" s="129"/>
      <c r="AG117" s="129"/>
      <c r="AH117" s="130"/>
      <c r="AI117" s="128"/>
      <c r="AJ117" s="129"/>
      <c r="AK117" s="129"/>
      <c r="AL117" s="129"/>
      <c r="AM117" s="129"/>
      <c r="AN117" s="129"/>
      <c r="AO117" s="130"/>
      <c r="AP117" s="128"/>
      <c r="AQ117" s="129"/>
      <c r="AR117" s="129"/>
      <c r="AS117" s="129"/>
      <c r="AT117" s="129"/>
      <c r="AU117" s="129"/>
      <c r="AV117" s="130"/>
      <c r="AW117" s="128"/>
      <c r="AX117" s="129"/>
      <c r="AY117" s="129"/>
      <c r="AZ117" s="262"/>
      <c r="BA117" s="249"/>
      <c r="BB117" s="248"/>
      <c r="BC117" s="249"/>
      <c r="BD117" s="294"/>
      <c r="BE117" s="295"/>
      <c r="BF117" s="295"/>
      <c r="BG117" s="295"/>
      <c r="BH117" s="296"/>
    </row>
    <row r="118" spans="2:60" ht="20.25" customHeight="1" x14ac:dyDescent="0.4">
      <c r="B118" s="101">
        <f>B115+1</f>
        <v>33</v>
      </c>
      <c r="C118" s="285"/>
      <c r="D118" s="286"/>
      <c r="E118" s="287"/>
      <c r="F118" s="102">
        <f>C117</f>
        <v>0</v>
      </c>
      <c r="G118" s="103"/>
      <c r="H118" s="251"/>
      <c r="I118" s="266"/>
      <c r="J118" s="267"/>
      <c r="K118" s="267"/>
      <c r="L118" s="268"/>
      <c r="M118" s="256"/>
      <c r="N118" s="257"/>
      <c r="O118" s="258"/>
      <c r="P118" s="104" t="s">
        <v>73</v>
      </c>
      <c r="Q118" s="105"/>
      <c r="R118" s="105"/>
      <c r="S118" s="106"/>
      <c r="T118" s="107"/>
      <c r="U118" s="108" t="str">
        <f>IF(U117="","",VLOOKUP(U117,'シフト記号表（勤務時間帯）'!$D$6:$X$47,21,FALSE))</f>
        <v/>
      </c>
      <c r="V118" s="109" t="str">
        <f>IF(V117="","",VLOOKUP(V117,'シフト記号表（勤務時間帯）'!$D$6:$X$47,21,FALSE))</f>
        <v/>
      </c>
      <c r="W118" s="109" t="str">
        <f>IF(W117="","",VLOOKUP(W117,'シフト記号表（勤務時間帯）'!$D$6:$X$47,21,FALSE))</f>
        <v/>
      </c>
      <c r="X118" s="109" t="str">
        <f>IF(X117="","",VLOOKUP(X117,'シフト記号表（勤務時間帯）'!$D$6:$X$47,21,FALSE))</f>
        <v/>
      </c>
      <c r="Y118" s="109" t="str">
        <f>IF(Y117="","",VLOOKUP(Y117,'シフト記号表（勤務時間帯）'!$D$6:$X$47,21,FALSE))</f>
        <v/>
      </c>
      <c r="Z118" s="109" t="str">
        <f>IF(Z117="","",VLOOKUP(Z117,'シフト記号表（勤務時間帯）'!$D$6:$X$47,21,FALSE))</f>
        <v/>
      </c>
      <c r="AA118" s="110" t="str">
        <f>IF(AA117="","",VLOOKUP(AA117,'シフト記号表（勤務時間帯）'!$D$6:$X$47,21,FALSE))</f>
        <v/>
      </c>
      <c r="AB118" s="108" t="str">
        <f>IF(AB117="","",VLOOKUP(AB117,'シフト記号表（勤務時間帯）'!$D$6:$X$47,21,FALSE))</f>
        <v/>
      </c>
      <c r="AC118" s="109" t="str">
        <f>IF(AC117="","",VLOOKUP(AC117,'シフト記号表（勤務時間帯）'!$D$6:$X$47,21,FALSE))</f>
        <v/>
      </c>
      <c r="AD118" s="109" t="str">
        <f>IF(AD117="","",VLOOKUP(AD117,'シフト記号表（勤務時間帯）'!$D$6:$X$47,21,FALSE))</f>
        <v/>
      </c>
      <c r="AE118" s="109" t="str">
        <f>IF(AE117="","",VLOOKUP(AE117,'シフト記号表（勤務時間帯）'!$D$6:$X$47,21,FALSE))</f>
        <v/>
      </c>
      <c r="AF118" s="109" t="str">
        <f>IF(AF117="","",VLOOKUP(AF117,'シフト記号表（勤務時間帯）'!$D$6:$X$47,21,FALSE))</f>
        <v/>
      </c>
      <c r="AG118" s="109" t="str">
        <f>IF(AG117="","",VLOOKUP(AG117,'シフト記号表（勤務時間帯）'!$D$6:$X$47,21,FALSE))</f>
        <v/>
      </c>
      <c r="AH118" s="110" t="str">
        <f>IF(AH117="","",VLOOKUP(AH117,'シフト記号表（勤務時間帯）'!$D$6:$X$47,21,FALSE))</f>
        <v/>
      </c>
      <c r="AI118" s="108" t="str">
        <f>IF(AI117="","",VLOOKUP(AI117,'シフト記号表（勤務時間帯）'!$D$6:$X$47,21,FALSE))</f>
        <v/>
      </c>
      <c r="AJ118" s="109" t="str">
        <f>IF(AJ117="","",VLOOKUP(AJ117,'シフト記号表（勤務時間帯）'!$D$6:$X$47,21,FALSE))</f>
        <v/>
      </c>
      <c r="AK118" s="109" t="str">
        <f>IF(AK117="","",VLOOKUP(AK117,'シフト記号表（勤務時間帯）'!$D$6:$X$47,21,FALSE))</f>
        <v/>
      </c>
      <c r="AL118" s="109" t="str">
        <f>IF(AL117="","",VLOOKUP(AL117,'シフト記号表（勤務時間帯）'!$D$6:$X$47,21,FALSE))</f>
        <v/>
      </c>
      <c r="AM118" s="109" t="str">
        <f>IF(AM117="","",VLOOKUP(AM117,'シフト記号表（勤務時間帯）'!$D$6:$X$47,21,FALSE))</f>
        <v/>
      </c>
      <c r="AN118" s="109" t="str">
        <f>IF(AN117="","",VLOOKUP(AN117,'シフト記号表（勤務時間帯）'!$D$6:$X$47,21,FALSE))</f>
        <v/>
      </c>
      <c r="AO118" s="110" t="str">
        <f>IF(AO117="","",VLOOKUP(AO117,'シフト記号表（勤務時間帯）'!$D$6:$X$47,21,FALSE))</f>
        <v/>
      </c>
      <c r="AP118" s="108" t="str">
        <f>IF(AP117="","",VLOOKUP(AP117,'シフト記号表（勤務時間帯）'!$D$6:$X$47,21,FALSE))</f>
        <v/>
      </c>
      <c r="AQ118" s="109" t="str">
        <f>IF(AQ117="","",VLOOKUP(AQ117,'シフト記号表（勤務時間帯）'!$D$6:$X$47,21,FALSE))</f>
        <v/>
      </c>
      <c r="AR118" s="109" t="str">
        <f>IF(AR117="","",VLOOKUP(AR117,'シフト記号表（勤務時間帯）'!$D$6:$X$47,21,FALSE))</f>
        <v/>
      </c>
      <c r="AS118" s="109" t="str">
        <f>IF(AS117="","",VLOOKUP(AS117,'シフト記号表（勤務時間帯）'!$D$6:$X$47,21,FALSE))</f>
        <v/>
      </c>
      <c r="AT118" s="109" t="str">
        <f>IF(AT117="","",VLOOKUP(AT117,'シフト記号表（勤務時間帯）'!$D$6:$X$47,21,FALSE))</f>
        <v/>
      </c>
      <c r="AU118" s="109" t="str">
        <f>IF(AU117="","",VLOOKUP(AU117,'シフト記号表（勤務時間帯）'!$D$6:$X$47,21,FALSE))</f>
        <v/>
      </c>
      <c r="AV118" s="110" t="str">
        <f>IF(AV117="","",VLOOKUP(AV117,'シフト記号表（勤務時間帯）'!$D$6:$X$47,21,FALSE))</f>
        <v/>
      </c>
      <c r="AW118" s="108" t="str">
        <f>IF(AW117="","",VLOOKUP(AW117,'シフト記号表（勤務時間帯）'!$D$6:$X$47,21,FALSE))</f>
        <v/>
      </c>
      <c r="AX118" s="109" t="str">
        <f>IF(AX117="","",VLOOKUP(AX117,'シフト記号表（勤務時間帯）'!$D$6:$X$47,21,FALSE))</f>
        <v/>
      </c>
      <c r="AY118" s="109" t="str">
        <f>IF(AY117="","",VLOOKUP(AY117,'シフト記号表（勤務時間帯）'!$D$6:$X$47,21,FALSE))</f>
        <v/>
      </c>
      <c r="AZ118" s="303">
        <f>IF($BC$3="４週",SUM(U118:AV118),IF($BC$3="暦月",SUM(U118:AY118),""))</f>
        <v>0</v>
      </c>
      <c r="BA118" s="304"/>
      <c r="BB118" s="305">
        <f>IF($BC$3="４週",AZ118/4,IF($BC$3="暦月",(AZ118/($BC$8/7)),""))</f>
        <v>0</v>
      </c>
      <c r="BC118" s="304"/>
      <c r="BD118" s="297"/>
      <c r="BE118" s="298"/>
      <c r="BF118" s="298"/>
      <c r="BG118" s="298"/>
      <c r="BH118" s="299"/>
    </row>
    <row r="119" spans="2:60" ht="20.25" customHeight="1" x14ac:dyDescent="0.4">
      <c r="B119" s="111"/>
      <c r="C119" s="288"/>
      <c r="D119" s="289"/>
      <c r="E119" s="290"/>
      <c r="F119" s="112"/>
      <c r="G119" s="113">
        <f>C117</f>
        <v>0</v>
      </c>
      <c r="H119" s="252"/>
      <c r="I119" s="269"/>
      <c r="J119" s="270"/>
      <c r="K119" s="270"/>
      <c r="L119" s="271"/>
      <c r="M119" s="259"/>
      <c r="N119" s="260"/>
      <c r="O119" s="261"/>
      <c r="P119" s="146" t="s">
        <v>74</v>
      </c>
      <c r="Q119" s="115"/>
      <c r="R119" s="115"/>
      <c r="S119" s="135"/>
      <c r="T119" s="136"/>
      <c r="U119" s="118" t="str">
        <f>IF(U117="","",VLOOKUP(U117,'シフト記号表（勤務時間帯）'!$D$6:$Z$47,23,FALSE))</f>
        <v/>
      </c>
      <c r="V119" s="119" t="str">
        <f>IF(V117="","",VLOOKUP(V117,'シフト記号表（勤務時間帯）'!$D$6:$Z$47,23,FALSE))</f>
        <v/>
      </c>
      <c r="W119" s="119" t="str">
        <f>IF(W117="","",VLOOKUP(W117,'シフト記号表（勤務時間帯）'!$D$6:$Z$47,23,FALSE))</f>
        <v/>
      </c>
      <c r="X119" s="119" t="str">
        <f>IF(X117="","",VLOOKUP(X117,'シフト記号表（勤務時間帯）'!$D$6:$Z$47,23,FALSE))</f>
        <v/>
      </c>
      <c r="Y119" s="119" t="str">
        <f>IF(Y117="","",VLOOKUP(Y117,'シフト記号表（勤務時間帯）'!$D$6:$Z$47,23,FALSE))</f>
        <v/>
      </c>
      <c r="Z119" s="119" t="str">
        <f>IF(Z117="","",VLOOKUP(Z117,'シフト記号表（勤務時間帯）'!$D$6:$Z$47,23,FALSE))</f>
        <v/>
      </c>
      <c r="AA119" s="120" t="str">
        <f>IF(AA117="","",VLOOKUP(AA117,'シフト記号表（勤務時間帯）'!$D$6:$Z$47,23,FALSE))</f>
        <v/>
      </c>
      <c r="AB119" s="118" t="str">
        <f>IF(AB117="","",VLOOKUP(AB117,'シフト記号表（勤務時間帯）'!$D$6:$Z$47,23,FALSE))</f>
        <v/>
      </c>
      <c r="AC119" s="119" t="str">
        <f>IF(AC117="","",VLOOKUP(AC117,'シフト記号表（勤務時間帯）'!$D$6:$Z$47,23,FALSE))</f>
        <v/>
      </c>
      <c r="AD119" s="119" t="str">
        <f>IF(AD117="","",VLOOKUP(AD117,'シフト記号表（勤務時間帯）'!$D$6:$Z$47,23,FALSE))</f>
        <v/>
      </c>
      <c r="AE119" s="119" t="str">
        <f>IF(AE117="","",VLOOKUP(AE117,'シフト記号表（勤務時間帯）'!$D$6:$Z$47,23,FALSE))</f>
        <v/>
      </c>
      <c r="AF119" s="119" t="str">
        <f>IF(AF117="","",VLOOKUP(AF117,'シフト記号表（勤務時間帯）'!$D$6:$Z$47,23,FALSE))</f>
        <v/>
      </c>
      <c r="AG119" s="119" t="str">
        <f>IF(AG117="","",VLOOKUP(AG117,'シフト記号表（勤務時間帯）'!$D$6:$Z$47,23,FALSE))</f>
        <v/>
      </c>
      <c r="AH119" s="120" t="str">
        <f>IF(AH117="","",VLOOKUP(AH117,'シフト記号表（勤務時間帯）'!$D$6:$Z$47,23,FALSE))</f>
        <v/>
      </c>
      <c r="AI119" s="118" t="str">
        <f>IF(AI117="","",VLOOKUP(AI117,'シフト記号表（勤務時間帯）'!$D$6:$Z$47,23,FALSE))</f>
        <v/>
      </c>
      <c r="AJ119" s="119" t="str">
        <f>IF(AJ117="","",VLOOKUP(AJ117,'シフト記号表（勤務時間帯）'!$D$6:$Z$47,23,FALSE))</f>
        <v/>
      </c>
      <c r="AK119" s="119" t="str">
        <f>IF(AK117="","",VLOOKUP(AK117,'シフト記号表（勤務時間帯）'!$D$6:$Z$47,23,FALSE))</f>
        <v/>
      </c>
      <c r="AL119" s="119" t="str">
        <f>IF(AL117="","",VLOOKUP(AL117,'シフト記号表（勤務時間帯）'!$D$6:$Z$47,23,FALSE))</f>
        <v/>
      </c>
      <c r="AM119" s="119" t="str">
        <f>IF(AM117="","",VLOOKUP(AM117,'シフト記号表（勤務時間帯）'!$D$6:$Z$47,23,FALSE))</f>
        <v/>
      </c>
      <c r="AN119" s="119" t="str">
        <f>IF(AN117="","",VLOOKUP(AN117,'シフト記号表（勤務時間帯）'!$D$6:$Z$47,23,FALSE))</f>
        <v/>
      </c>
      <c r="AO119" s="120" t="str">
        <f>IF(AO117="","",VLOOKUP(AO117,'シフト記号表（勤務時間帯）'!$D$6:$Z$47,23,FALSE))</f>
        <v/>
      </c>
      <c r="AP119" s="118" t="str">
        <f>IF(AP117="","",VLOOKUP(AP117,'シフト記号表（勤務時間帯）'!$D$6:$Z$47,23,FALSE))</f>
        <v/>
      </c>
      <c r="AQ119" s="119" t="str">
        <f>IF(AQ117="","",VLOOKUP(AQ117,'シフト記号表（勤務時間帯）'!$D$6:$Z$47,23,FALSE))</f>
        <v/>
      </c>
      <c r="AR119" s="119" t="str">
        <f>IF(AR117="","",VLOOKUP(AR117,'シフト記号表（勤務時間帯）'!$D$6:$Z$47,23,FALSE))</f>
        <v/>
      </c>
      <c r="AS119" s="119" t="str">
        <f>IF(AS117="","",VLOOKUP(AS117,'シフト記号表（勤務時間帯）'!$D$6:$Z$47,23,FALSE))</f>
        <v/>
      </c>
      <c r="AT119" s="119" t="str">
        <f>IF(AT117="","",VLOOKUP(AT117,'シフト記号表（勤務時間帯）'!$D$6:$Z$47,23,FALSE))</f>
        <v/>
      </c>
      <c r="AU119" s="119" t="str">
        <f>IF(AU117="","",VLOOKUP(AU117,'シフト記号表（勤務時間帯）'!$D$6:$Z$47,23,FALSE))</f>
        <v/>
      </c>
      <c r="AV119" s="120" t="str">
        <f>IF(AV117="","",VLOOKUP(AV117,'シフト記号表（勤務時間帯）'!$D$6:$Z$47,23,FALSE))</f>
        <v/>
      </c>
      <c r="AW119" s="118" t="str">
        <f>IF(AW117="","",VLOOKUP(AW117,'シフト記号表（勤務時間帯）'!$D$6:$Z$47,23,FALSE))</f>
        <v/>
      </c>
      <c r="AX119" s="119" t="str">
        <f>IF(AX117="","",VLOOKUP(AX117,'シフト記号表（勤務時間帯）'!$D$6:$Z$47,23,FALSE))</f>
        <v/>
      </c>
      <c r="AY119" s="119" t="str">
        <f>IF(AY117="","",VLOOKUP(AY117,'シフト記号表（勤務時間帯）'!$D$6:$Z$47,23,FALSE))</f>
        <v/>
      </c>
      <c r="AZ119" s="306">
        <f>IF($BC$3="４週",SUM(U119:AV119),IF($BC$3="暦月",SUM(U119:AY119),""))</f>
        <v>0</v>
      </c>
      <c r="BA119" s="307"/>
      <c r="BB119" s="308">
        <f>IF($BC$3="４週",AZ119/4,IF($BC$3="暦月",(AZ119/($BC$8/7)),""))</f>
        <v>0</v>
      </c>
      <c r="BC119" s="307"/>
      <c r="BD119" s="300"/>
      <c r="BE119" s="301"/>
      <c r="BF119" s="301"/>
      <c r="BG119" s="301"/>
      <c r="BH119" s="302"/>
    </row>
    <row r="120" spans="2:60" ht="20.25" customHeight="1" x14ac:dyDescent="0.4">
      <c r="B120" s="121"/>
      <c r="C120" s="282"/>
      <c r="D120" s="283"/>
      <c r="E120" s="284"/>
      <c r="F120" s="122"/>
      <c r="G120" s="123"/>
      <c r="H120" s="343"/>
      <c r="I120" s="263"/>
      <c r="J120" s="264"/>
      <c r="K120" s="264"/>
      <c r="L120" s="265"/>
      <c r="M120" s="253"/>
      <c r="N120" s="254"/>
      <c r="O120" s="255"/>
      <c r="P120" s="142" t="s">
        <v>18</v>
      </c>
      <c r="Q120" s="143"/>
      <c r="R120" s="143"/>
      <c r="S120" s="144"/>
      <c r="T120" s="145"/>
      <c r="U120" s="128"/>
      <c r="V120" s="129"/>
      <c r="W120" s="129"/>
      <c r="X120" s="129"/>
      <c r="Y120" s="129"/>
      <c r="Z120" s="129"/>
      <c r="AA120" s="130"/>
      <c r="AB120" s="128"/>
      <c r="AC120" s="129"/>
      <c r="AD120" s="129"/>
      <c r="AE120" s="129"/>
      <c r="AF120" s="129"/>
      <c r="AG120" s="129"/>
      <c r="AH120" s="130"/>
      <c r="AI120" s="128"/>
      <c r="AJ120" s="129"/>
      <c r="AK120" s="129"/>
      <c r="AL120" s="129"/>
      <c r="AM120" s="129"/>
      <c r="AN120" s="129"/>
      <c r="AO120" s="130"/>
      <c r="AP120" s="128"/>
      <c r="AQ120" s="129"/>
      <c r="AR120" s="129"/>
      <c r="AS120" s="129"/>
      <c r="AT120" s="129"/>
      <c r="AU120" s="129"/>
      <c r="AV120" s="130"/>
      <c r="AW120" s="128"/>
      <c r="AX120" s="129"/>
      <c r="AY120" s="129"/>
      <c r="AZ120" s="262"/>
      <c r="BA120" s="249"/>
      <c r="BB120" s="248"/>
      <c r="BC120" s="249"/>
      <c r="BD120" s="294"/>
      <c r="BE120" s="295"/>
      <c r="BF120" s="295"/>
      <c r="BG120" s="295"/>
      <c r="BH120" s="296"/>
    </row>
    <row r="121" spans="2:60" ht="20.25" customHeight="1" x14ac:dyDescent="0.4">
      <c r="B121" s="101">
        <f>B118+1</f>
        <v>34</v>
      </c>
      <c r="C121" s="285"/>
      <c r="D121" s="286"/>
      <c r="E121" s="287"/>
      <c r="F121" s="102">
        <f>C120</f>
        <v>0</v>
      </c>
      <c r="G121" s="103"/>
      <c r="H121" s="251"/>
      <c r="I121" s="266"/>
      <c r="J121" s="267"/>
      <c r="K121" s="267"/>
      <c r="L121" s="268"/>
      <c r="M121" s="256"/>
      <c r="N121" s="257"/>
      <c r="O121" s="258"/>
      <c r="P121" s="104" t="s">
        <v>73</v>
      </c>
      <c r="Q121" s="105"/>
      <c r="R121" s="105"/>
      <c r="S121" s="106"/>
      <c r="T121" s="107"/>
      <c r="U121" s="108" t="str">
        <f>IF(U120="","",VLOOKUP(U120,'シフト記号表（勤務時間帯）'!$D$6:$X$47,21,FALSE))</f>
        <v/>
      </c>
      <c r="V121" s="109" t="str">
        <f>IF(V120="","",VLOOKUP(V120,'シフト記号表（勤務時間帯）'!$D$6:$X$47,21,FALSE))</f>
        <v/>
      </c>
      <c r="W121" s="109" t="str">
        <f>IF(W120="","",VLOOKUP(W120,'シフト記号表（勤務時間帯）'!$D$6:$X$47,21,FALSE))</f>
        <v/>
      </c>
      <c r="X121" s="109" t="str">
        <f>IF(X120="","",VLOOKUP(X120,'シフト記号表（勤務時間帯）'!$D$6:$X$47,21,FALSE))</f>
        <v/>
      </c>
      <c r="Y121" s="109" t="str">
        <f>IF(Y120="","",VLOOKUP(Y120,'シフト記号表（勤務時間帯）'!$D$6:$X$47,21,FALSE))</f>
        <v/>
      </c>
      <c r="Z121" s="109" t="str">
        <f>IF(Z120="","",VLOOKUP(Z120,'シフト記号表（勤務時間帯）'!$D$6:$X$47,21,FALSE))</f>
        <v/>
      </c>
      <c r="AA121" s="110" t="str">
        <f>IF(AA120="","",VLOOKUP(AA120,'シフト記号表（勤務時間帯）'!$D$6:$X$47,21,FALSE))</f>
        <v/>
      </c>
      <c r="AB121" s="108" t="str">
        <f>IF(AB120="","",VLOOKUP(AB120,'シフト記号表（勤務時間帯）'!$D$6:$X$47,21,FALSE))</f>
        <v/>
      </c>
      <c r="AC121" s="109" t="str">
        <f>IF(AC120="","",VLOOKUP(AC120,'シフト記号表（勤務時間帯）'!$D$6:$X$47,21,FALSE))</f>
        <v/>
      </c>
      <c r="AD121" s="109" t="str">
        <f>IF(AD120="","",VLOOKUP(AD120,'シフト記号表（勤務時間帯）'!$D$6:$X$47,21,FALSE))</f>
        <v/>
      </c>
      <c r="AE121" s="109" t="str">
        <f>IF(AE120="","",VLOOKUP(AE120,'シフト記号表（勤務時間帯）'!$D$6:$X$47,21,FALSE))</f>
        <v/>
      </c>
      <c r="AF121" s="109" t="str">
        <f>IF(AF120="","",VLOOKUP(AF120,'シフト記号表（勤務時間帯）'!$D$6:$X$47,21,FALSE))</f>
        <v/>
      </c>
      <c r="AG121" s="109" t="str">
        <f>IF(AG120="","",VLOOKUP(AG120,'シフト記号表（勤務時間帯）'!$D$6:$X$47,21,FALSE))</f>
        <v/>
      </c>
      <c r="AH121" s="110" t="str">
        <f>IF(AH120="","",VLOOKUP(AH120,'シフト記号表（勤務時間帯）'!$D$6:$X$47,21,FALSE))</f>
        <v/>
      </c>
      <c r="AI121" s="108" t="str">
        <f>IF(AI120="","",VLOOKUP(AI120,'シフト記号表（勤務時間帯）'!$D$6:$X$47,21,FALSE))</f>
        <v/>
      </c>
      <c r="AJ121" s="109" t="str">
        <f>IF(AJ120="","",VLOOKUP(AJ120,'シフト記号表（勤務時間帯）'!$D$6:$X$47,21,FALSE))</f>
        <v/>
      </c>
      <c r="AK121" s="109" t="str">
        <f>IF(AK120="","",VLOOKUP(AK120,'シフト記号表（勤務時間帯）'!$D$6:$X$47,21,FALSE))</f>
        <v/>
      </c>
      <c r="AL121" s="109" t="str">
        <f>IF(AL120="","",VLOOKUP(AL120,'シフト記号表（勤務時間帯）'!$D$6:$X$47,21,FALSE))</f>
        <v/>
      </c>
      <c r="AM121" s="109" t="str">
        <f>IF(AM120="","",VLOOKUP(AM120,'シフト記号表（勤務時間帯）'!$D$6:$X$47,21,FALSE))</f>
        <v/>
      </c>
      <c r="AN121" s="109" t="str">
        <f>IF(AN120="","",VLOOKUP(AN120,'シフト記号表（勤務時間帯）'!$D$6:$X$47,21,FALSE))</f>
        <v/>
      </c>
      <c r="AO121" s="110" t="str">
        <f>IF(AO120="","",VLOOKUP(AO120,'シフト記号表（勤務時間帯）'!$D$6:$X$47,21,FALSE))</f>
        <v/>
      </c>
      <c r="AP121" s="108" t="str">
        <f>IF(AP120="","",VLOOKUP(AP120,'シフト記号表（勤務時間帯）'!$D$6:$X$47,21,FALSE))</f>
        <v/>
      </c>
      <c r="AQ121" s="109" t="str">
        <f>IF(AQ120="","",VLOOKUP(AQ120,'シフト記号表（勤務時間帯）'!$D$6:$X$47,21,FALSE))</f>
        <v/>
      </c>
      <c r="AR121" s="109" t="str">
        <f>IF(AR120="","",VLOOKUP(AR120,'シフト記号表（勤務時間帯）'!$D$6:$X$47,21,FALSE))</f>
        <v/>
      </c>
      <c r="AS121" s="109" t="str">
        <f>IF(AS120="","",VLOOKUP(AS120,'シフト記号表（勤務時間帯）'!$D$6:$X$47,21,FALSE))</f>
        <v/>
      </c>
      <c r="AT121" s="109" t="str">
        <f>IF(AT120="","",VLOOKUP(AT120,'シフト記号表（勤務時間帯）'!$D$6:$X$47,21,FALSE))</f>
        <v/>
      </c>
      <c r="AU121" s="109" t="str">
        <f>IF(AU120="","",VLOOKUP(AU120,'シフト記号表（勤務時間帯）'!$D$6:$X$47,21,FALSE))</f>
        <v/>
      </c>
      <c r="AV121" s="110" t="str">
        <f>IF(AV120="","",VLOOKUP(AV120,'シフト記号表（勤務時間帯）'!$D$6:$X$47,21,FALSE))</f>
        <v/>
      </c>
      <c r="AW121" s="108" t="str">
        <f>IF(AW120="","",VLOOKUP(AW120,'シフト記号表（勤務時間帯）'!$D$6:$X$47,21,FALSE))</f>
        <v/>
      </c>
      <c r="AX121" s="109" t="str">
        <f>IF(AX120="","",VLOOKUP(AX120,'シフト記号表（勤務時間帯）'!$D$6:$X$47,21,FALSE))</f>
        <v/>
      </c>
      <c r="AY121" s="109" t="str">
        <f>IF(AY120="","",VLOOKUP(AY120,'シフト記号表（勤務時間帯）'!$D$6:$X$47,21,FALSE))</f>
        <v/>
      </c>
      <c r="AZ121" s="303">
        <f>IF($BC$3="４週",SUM(U121:AV121),IF($BC$3="暦月",SUM(U121:AY121),""))</f>
        <v>0</v>
      </c>
      <c r="BA121" s="304"/>
      <c r="BB121" s="305">
        <f>IF($BC$3="４週",AZ121/4,IF($BC$3="暦月",(AZ121/($BC$8/7)),""))</f>
        <v>0</v>
      </c>
      <c r="BC121" s="304"/>
      <c r="BD121" s="297"/>
      <c r="BE121" s="298"/>
      <c r="BF121" s="298"/>
      <c r="BG121" s="298"/>
      <c r="BH121" s="299"/>
    </row>
    <row r="122" spans="2:60" ht="20.25" customHeight="1" x14ac:dyDescent="0.4">
      <c r="B122" s="111"/>
      <c r="C122" s="288"/>
      <c r="D122" s="289"/>
      <c r="E122" s="290"/>
      <c r="F122" s="112"/>
      <c r="G122" s="113">
        <f>C120</f>
        <v>0</v>
      </c>
      <c r="H122" s="252"/>
      <c r="I122" s="269"/>
      <c r="J122" s="270"/>
      <c r="K122" s="270"/>
      <c r="L122" s="271"/>
      <c r="M122" s="259"/>
      <c r="N122" s="260"/>
      <c r="O122" s="261"/>
      <c r="P122" s="146" t="s">
        <v>74</v>
      </c>
      <c r="Q122" s="115"/>
      <c r="R122" s="115"/>
      <c r="S122" s="135"/>
      <c r="T122" s="136"/>
      <c r="U122" s="118" t="str">
        <f>IF(U120="","",VLOOKUP(U120,'シフト記号表（勤務時間帯）'!$D$6:$Z$47,23,FALSE))</f>
        <v/>
      </c>
      <c r="V122" s="119" t="str">
        <f>IF(V120="","",VLOOKUP(V120,'シフト記号表（勤務時間帯）'!$D$6:$Z$47,23,FALSE))</f>
        <v/>
      </c>
      <c r="W122" s="119" t="str">
        <f>IF(W120="","",VLOOKUP(W120,'シフト記号表（勤務時間帯）'!$D$6:$Z$47,23,FALSE))</f>
        <v/>
      </c>
      <c r="X122" s="119" t="str">
        <f>IF(X120="","",VLOOKUP(X120,'シフト記号表（勤務時間帯）'!$D$6:$Z$47,23,FALSE))</f>
        <v/>
      </c>
      <c r="Y122" s="119" t="str">
        <f>IF(Y120="","",VLOOKUP(Y120,'シフト記号表（勤務時間帯）'!$D$6:$Z$47,23,FALSE))</f>
        <v/>
      </c>
      <c r="Z122" s="119" t="str">
        <f>IF(Z120="","",VLOOKUP(Z120,'シフト記号表（勤務時間帯）'!$D$6:$Z$47,23,FALSE))</f>
        <v/>
      </c>
      <c r="AA122" s="120" t="str">
        <f>IF(AA120="","",VLOOKUP(AA120,'シフト記号表（勤務時間帯）'!$D$6:$Z$47,23,FALSE))</f>
        <v/>
      </c>
      <c r="AB122" s="118" t="str">
        <f>IF(AB120="","",VLOOKUP(AB120,'シフト記号表（勤務時間帯）'!$D$6:$Z$47,23,FALSE))</f>
        <v/>
      </c>
      <c r="AC122" s="119" t="str">
        <f>IF(AC120="","",VLOOKUP(AC120,'シフト記号表（勤務時間帯）'!$D$6:$Z$47,23,FALSE))</f>
        <v/>
      </c>
      <c r="AD122" s="119" t="str">
        <f>IF(AD120="","",VLOOKUP(AD120,'シフト記号表（勤務時間帯）'!$D$6:$Z$47,23,FALSE))</f>
        <v/>
      </c>
      <c r="AE122" s="119" t="str">
        <f>IF(AE120="","",VLOOKUP(AE120,'シフト記号表（勤務時間帯）'!$D$6:$Z$47,23,FALSE))</f>
        <v/>
      </c>
      <c r="AF122" s="119" t="str">
        <f>IF(AF120="","",VLOOKUP(AF120,'シフト記号表（勤務時間帯）'!$D$6:$Z$47,23,FALSE))</f>
        <v/>
      </c>
      <c r="AG122" s="119" t="str">
        <f>IF(AG120="","",VLOOKUP(AG120,'シフト記号表（勤務時間帯）'!$D$6:$Z$47,23,FALSE))</f>
        <v/>
      </c>
      <c r="AH122" s="120" t="str">
        <f>IF(AH120="","",VLOOKUP(AH120,'シフト記号表（勤務時間帯）'!$D$6:$Z$47,23,FALSE))</f>
        <v/>
      </c>
      <c r="AI122" s="118" t="str">
        <f>IF(AI120="","",VLOOKUP(AI120,'シフト記号表（勤務時間帯）'!$D$6:$Z$47,23,FALSE))</f>
        <v/>
      </c>
      <c r="AJ122" s="119" t="str">
        <f>IF(AJ120="","",VLOOKUP(AJ120,'シフト記号表（勤務時間帯）'!$D$6:$Z$47,23,FALSE))</f>
        <v/>
      </c>
      <c r="AK122" s="119" t="str">
        <f>IF(AK120="","",VLOOKUP(AK120,'シフト記号表（勤務時間帯）'!$D$6:$Z$47,23,FALSE))</f>
        <v/>
      </c>
      <c r="AL122" s="119" t="str">
        <f>IF(AL120="","",VLOOKUP(AL120,'シフト記号表（勤務時間帯）'!$D$6:$Z$47,23,FALSE))</f>
        <v/>
      </c>
      <c r="AM122" s="119" t="str">
        <f>IF(AM120="","",VLOOKUP(AM120,'シフト記号表（勤務時間帯）'!$D$6:$Z$47,23,FALSE))</f>
        <v/>
      </c>
      <c r="AN122" s="119" t="str">
        <f>IF(AN120="","",VLOOKUP(AN120,'シフト記号表（勤務時間帯）'!$D$6:$Z$47,23,FALSE))</f>
        <v/>
      </c>
      <c r="AO122" s="120" t="str">
        <f>IF(AO120="","",VLOOKUP(AO120,'シフト記号表（勤務時間帯）'!$D$6:$Z$47,23,FALSE))</f>
        <v/>
      </c>
      <c r="AP122" s="118" t="str">
        <f>IF(AP120="","",VLOOKUP(AP120,'シフト記号表（勤務時間帯）'!$D$6:$Z$47,23,FALSE))</f>
        <v/>
      </c>
      <c r="AQ122" s="119" t="str">
        <f>IF(AQ120="","",VLOOKUP(AQ120,'シフト記号表（勤務時間帯）'!$D$6:$Z$47,23,FALSE))</f>
        <v/>
      </c>
      <c r="AR122" s="119" t="str">
        <f>IF(AR120="","",VLOOKUP(AR120,'シフト記号表（勤務時間帯）'!$D$6:$Z$47,23,FALSE))</f>
        <v/>
      </c>
      <c r="AS122" s="119" t="str">
        <f>IF(AS120="","",VLOOKUP(AS120,'シフト記号表（勤務時間帯）'!$D$6:$Z$47,23,FALSE))</f>
        <v/>
      </c>
      <c r="AT122" s="119" t="str">
        <f>IF(AT120="","",VLOOKUP(AT120,'シフト記号表（勤務時間帯）'!$D$6:$Z$47,23,FALSE))</f>
        <v/>
      </c>
      <c r="AU122" s="119" t="str">
        <f>IF(AU120="","",VLOOKUP(AU120,'シフト記号表（勤務時間帯）'!$D$6:$Z$47,23,FALSE))</f>
        <v/>
      </c>
      <c r="AV122" s="120" t="str">
        <f>IF(AV120="","",VLOOKUP(AV120,'シフト記号表（勤務時間帯）'!$D$6:$Z$47,23,FALSE))</f>
        <v/>
      </c>
      <c r="AW122" s="118" t="str">
        <f>IF(AW120="","",VLOOKUP(AW120,'シフト記号表（勤務時間帯）'!$D$6:$Z$47,23,FALSE))</f>
        <v/>
      </c>
      <c r="AX122" s="119" t="str">
        <f>IF(AX120="","",VLOOKUP(AX120,'シフト記号表（勤務時間帯）'!$D$6:$Z$47,23,FALSE))</f>
        <v/>
      </c>
      <c r="AY122" s="119" t="str">
        <f>IF(AY120="","",VLOOKUP(AY120,'シフト記号表（勤務時間帯）'!$D$6:$Z$47,23,FALSE))</f>
        <v/>
      </c>
      <c r="AZ122" s="306">
        <f>IF($BC$3="４週",SUM(U122:AV122),IF($BC$3="暦月",SUM(U122:AY122),""))</f>
        <v>0</v>
      </c>
      <c r="BA122" s="307"/>
      <c r="BB122" s="308">
        <f>IF($BC$3="４週",AZ122/4,IF($BC$3="暦月",(AZ122/($BC$8/7)),""))</f>
        <v>0</v>
      </c>
      <c r="BC122" s="307"/>
      <c r="BD122" s="300"/>
      <c r="BE122" s="301"/>
      <c r="BF122" s="301"/>
      <c r="BG122" s="301"/>
      <c r="BH122" s="302"/>
    </row>
    <row r="123" spans="2:60" ht="20.25" customHeight="1" x14ac:dyDescent="0.4">
      <c r="B123" s="121"/>
      <c r="C123" s="282"/>
      <c r="D123" s="283"/>
      <c r="E123" s="284"/>
      <c r="F123" s="122"/>
      <c r="G123" s="123"/>
      <c r="H123" s="343"/>
      <c r="I123" s="263"/>
      <c r="J123" s="264"/>
      <c r="K123" s="264"/>
      <c r="L123" s="265"/>
      <c r="M123" s="253"/>
      <c r="N123" s="254"/>
      <c r="O123" s="255"/>
      <c r="P123" s="142" t="s">
        <v>18</v>
      </c>
      <c r="Q123" s="143"/>
      <c r="R123" s="143"/>
      <c r="S123" s="144"/>
      <c r="T123" s="145"/>
      <c r="U123" s="128"/>
      <c r="V123" s="129"/>
      <c r="W123" s="129"/>
      <c r="X123" s="129"/>
      <c r="Y123" s="129"/>
      <c r="Z123" s="129"/>
      <c r="AA123" s="130"/>
      <c r="AB123" s="128"/>
      <c r="AC123" s="129"/>
      <c r="AD123" s="129"/>
      <c r="AE123" s="129"/>
      <c r="AF123" s="129"/>
      <c r="AG123" s="129"/>
      <c r="AH123" s="130"/>
      <c r="AI123" s="128"/>
      <c r="AJ123" s="129"/>
      <c r="AK123" s="129"/>
      <c r="AL123" s="129"/>
      <c r="AM123" s="129"/>
      <c r="AN123" s="129"/>
      <c r="AO123" s="130"/>
      <c r="AP123" s="128"/>
      <c r="AQ123" s="129"/>
      <c r="AR123" s="129"/>
      <c r="AS123" s="129"/>
      <c r="AT123" s="129"/>
      <c r="AU123" s="129"/>
      <c r="AV123" s="130"/>
      <c r="AW123" s="128"/>
      <c r="AX123" s="129"/>
      <c r="AY123" s="129"/>
      <c r="AZ123" s="262"/>
      <c r="BA123" s="249"/>
      <c r="BB123" s="248"/>
      <c r="BC123" s="249"/>
      <c r="BD123" s="294"/>
      <c r="BE123" s="295"/>
      <c r="BF123" s="295"/>
      <c r="BG123" s="295"/>
      <c r="BH123" s="296"/>
    </row>
    <row r="124" spans="2:60" ht="20.25" customHeight="1" x14ac:dyDescent="0.4">
      <c r="B124" s="101">
        <f>B121+1</f>
        <v>35</v>
      </c>
      <c r="C124" s="285"/>
      <c r="D124" s="286"/>
      <c r="E124" s="287"/>
      <c r="F124" s="102">
        <f>C123</f>
        <v>0</v>
      </c>
      <c r="G124" s="103"/>
      <c r="H124" s="251"/>
      <c r="I124" s="266"/>
      <c r="J124" s="267"/>
      <c r="K124" s="267"/>
      <c r="L124" s="268"/>
      <c r="M124" s="256"/>
      <c r="N124" s="257"/>
      <c r="O124" s="258"/>
      <c r="P124" s="104" t="s">
        <v>73</v>
      </c>
      <c r="Q124" s="105"/>
      <c r="R124" s="105"/>
      <c r="S124" s="106"/>
      <c r="T124" s="107"/>
      <c r="U124" s="108" t="str">
        <f>IF(U123="","",VLOOKUP(U123,'シフト記号表（勤務時間帯）'!$D$6:$X$47,21,FALSE))</f>
        <v/>
      </c>
      <c r="V124" s="109" t="str">
        <f>IF(V123="","",VLOOKUP(V123,'シフト記号表（勤務時間帯）'!$D$6:$X$47,21,FALSE))</f>
        <v/>
      </c>
      <c r="W124" s="109" t="str">
        <f>IF(W123="","",VLOOKUP(W123,'シフト記号表（勤務時間帯）'!$D$6:$X$47,21,FALSE))</f>
        <v/>
      </c>
      <c r="X124" s="109" t="str">
        <f>IF(X123="","",VLOOKUP(X123,'シフト記号表（勤務時間帯）'!$D$6:$X$47,21,FALSE))</f>
        <v/>
      </c>
      <c r="Y124" s="109" t="str">
        <f>IF(Y123="","",VLOOKUP(Y123,'シフト記号表（勤務時間帯）'!$D$6:$X$47,21,FALSE))</f>
        <v/>
      </c>
      <c r="Z124" s="109" t="str">
        <f>IF(Z123="","",VLOOKUP(Z123,'シフト記号表（勤務時間帯）'!$D$6:$X$47,21,FALSE))</f>
        <v/>
      </c>
      <c r="AA124" s="110" t="str">
        <f>IF(AA123="","",VLOOKUP(AA123,'シフト記号表（勤務時間帯）'!$D$6:$X$47,21,FALSE))</f>
        <v/>
      </c>
      <c r="AB124" s="108" t="str">
        <f>IF(AB123="","",VLOOKUP(AB123,'シフト記号表（勤務時間帯）'!$D$6:$X$47,21,FALSE))</f>
        <v/>
      </c>
      <c r="AC124" s="109" t="str">
        <f>IF(AC123="","",VLOOKUP(AC123,'シフト記号表（勤務時間帯）'!$D$6:$X$47,21,FALSE))</f>
        <v/>
      </c>
      <c r="AD124" s="109" t="str">
        <f>IF(AD123="","",VLOOKUP(AD123,'シフト記号表（勤務時間帯）'!$D$6:$X$47,21,FALSE))</f>
        <v/>
      </c>
      <c r="AE124" s="109" t="str">
        <f>IF(AE123="","",VLOOKUP(AE123,'シフト記号表（勤務時間帯）'!$D$6:$X$47,21,FALSE))</f>
        <v/>
      </c>
      <c r="AF124" s="109" t="str">
        <f>IF(AF123="","",VLOOKUP(AF123,'シフト記号表（勤務時間帯）'!$D$6:$X$47,21,FALSE))</f>
        <v/>
      </c>
      <c r="AG124" s="109" t="str">
        <f>IF(AG123="","",VLOOKUP(AG123,'シフト記号表（勤務時間帯）'!$D$6:$X$47,21,FALSE))</f>
        <v/>
      </c>
      <c r="AH124" s="110" t="str">
        <f>IF(AH123="","",VLOOKUP(AH123,'シフト記号表（勤務時間帯）'!$D$6:$X$47,21,FALSE))</f>
        <v/>
      </c>
      <c r="AI124" s="108" t="str">
        <f>IF(AI123="","",VLOOKUP(AI123,'シフト記号表（勤務時間帯）'!$D$6:$X$47,21,FALSE))</f>
        <v/>
      </c>
      <c r="AJ124" s="109" t="str">
        <f>IF(AJ123="","",VLOOKUP(AJ123,'シフト記号表（勤務時間帯）'!$D$6:$X$47,21,FALSE))</f>
        <v/>
      </c>
      <c r="AK124" s="109" t="str">
        <f>IF(AK123="","",VLOOKUP(AK123,'シフト記号表（勤務時間帯）'!$D$6:$X$47,21,FALSE))</f>
        <v/>
      </c>
      <c r="AL124" s="109" t="str">
        <f>IF(AL123="","",VLOOKUP(AL123,'シフト記号表（勤務時間帯）'!$D$6:$X$47,21,FALSE))</f>
        <v/>
      </c>
      <c r="AM124" s="109" t="str">
        <f>IF(AM123="","",VLOOKUP(AM123,'シフト記号表（勤務時間帯）'!$D$6:$X$47,21,FALSE))</f>
        <v/>
      </c>
      <c r="AN124" s="109" t="str">
        <f>IF(AN123="","",VLOOKUP(AN123,'シフト記号表（勤務時間帯）'!$D$6:$X$47,21,FALSE))</f>
        <v/>
      </c>
      <c r="AO124" s="110" t="str">
        <f>IF(AO123="","",VLOOKUP(AO123,'シフト記号表（勤務時間帯）'!$D$6:$X$47,21,FALSE))</f>
        <v/>
      </c>
      <c r="AP124" s="108" t="str">
        <f>IF(AP123="","",VLOOKUP(AP123,'シフト記号表（勤務時間帯）'!$D$6:$X$47,21,FALSE))</f>
        <v/>
      </c>
      <c r="AQ124" s="109" t="str">
        <f>IF(AQ123="","",VLOOKUP(AQ123,'シフト記号表（勤務時間帯）'!$D$6:$X$47,21,FALSE))</f>
        <v/>
      </c>
      <c r="AR124" s="109" t="str">
        <f>IF(AR123="","",VLOOKUP(AR123,'シフト記号表（勤務時間帯）'!$D$6:$X$47,21,FALSE))</f>
        <v/>
      </c>
      <c r="AS124" s="109" t="str">
        <f>IF(AS123="","",VLOOKUP(AS123,'シフト記号表（勤務時間帯）'!$D$6:$X$47,21,FALSE))</f>
        <v/>
      </c>
      <c r="AT124" s="109" t="str">
        <f>IF(AT123="","",VLOOKUP(AT123,'シフト記号表（勤務時間帯）'!$D$6:$X$47,21,FALSE))</f>
        <v/>
      </c>
      <c r="AU124" s="109" t="str">
        <f>IF(AU123="","",VLOOKUP(AU123,'シフト記号表（勤務時間帯）'!$D$6:$X$47,21,FALSE))</f>
        <v/>
      </c>
      <c r="AV124" s="110" t="str">
        <f>IF(AV123="","",VLOOKUP(AV123,'シフト記号表（勤務時間帯）'!$D$6:$X$47,21,FALSE))</f>
        <v/>
      </c>
      <c r="AW124" s="108" t="str">
        <f>IF(AW123="","",VLOOKUP(AW123,'シフト記号表（勤務時間帯）'!$D$6:$X$47,21,FALSE))</f>
        <v/>
      </c>
      <c r="AX124" s="109" t="str">
        <f>IF(AX123="","",VLOOKUP(AX123,'シフト記号表（勤務時間帯）'!$D$6:$X$47,21,FALSE))</f>
        <v/>
      </c>
      <c r="AY124" s="109" t="str">
        <f>IF(AY123="","",VLOOKUP(AY123,'シフト記号表（勤務時間帯）'!$D$6:$X$47,21,FALSE))</f>
        <v/>
      </c>
      <c r="AZ124" s="303">
        <f>IF($BC$3="４週",SUM(U124:AV124),IF($BC$3="暦月",SUM(U124:AY124),""))</f>
        <v>0</v>
      </c>
      <c r="BA124" s="304"/>
      <c r="BB124" s="305">
        <f>IF($BC$3="４週",AZ124/4,IF($BC$3="暦月",(AZ124/($BC$8/7)),""))</f>
        <v>0</v>
      </c>
      <c r="BC124" s="304"/>
      <c r="BD124" s="297"/>
      <c r="BE124" s="298"/>
      <c r="BF124" s="298"/>
      <c r="BG124" s="298"/>
      <c r="BH124" s="299"/>
    </row>
    <row r="125" spans="2:60" ht="20.25" customHeight="1" x14ac:dyDescent="0.4">
      <c r="B125" s="111"/>
      <c r="C125" s="288"/>
      <c r="D125" s="289"/>
      <c r="E125" s="290"/>
      <c r="F125" s="112"/>
      <c r="G125" s="113">
        <f>C123</f>
        <v>0</v>
      </c>
      <c r="H125" s="252"/>
      <c r="I125" s="269"/>
      <c r="J125" s="270"/>
      <c r="K125" s="270"/>
      <c r="L125" s="271"/>
      <c r="M125" s="259"/>
      <c r="N125" s="260"/>
      <c r="O125" s="261"/>
      <c r="P125" s="146" t="s">
        <v>74</v>
      </c>
      <c r="Q125" s="115"/>
      <c r="R125" s="115"/>
      <c r="S125" s="135"/>
      <c r="T125" s="136"/>
      <c r="U125" s="118" t="str">
        <f>IF(U123="","",VLOOKUP(U123,'シフト記号表（勤務時間帯）'!$D$6:$Z$47,23,FALSE))</f>
        <v/>
      </c>
      <c r="V125" s="119" t="str">
        <f>IF(V123="","",VLOOKUP(V123,'シフト記号表（勤務時間帯）'!$D$6:$Z$47,23,FALSE))</f>
        <v/>
      </c>
      <c r="W125" s="119" t="str">
        <f>IF(W123="","",VLOOKUP(W123,'シフト記号表（勤務時間帯）'!$D$6:$Z$47,23,FALSE))</f>
        <v/>
      </c>
      <c r="X125" s="119" t="str">
        <f>IF(X123="","",VLOOKUP(X123,'シフト記号表（勤務時間帯）'!$D$6:$Z$47,23,FALSE))</f>
        <v/>
      </c>
      <c r="Y125" s="119" t="str">
        <f>IF(Y123="","",VLOOKUP(Y123,'シフト記号表（勤務時間帯）'!$D$6:$Z$47,23,FALSE))</f>
        <v/>
      </c>
      <c r="Z125" s="119" t="str">
        <f>IF(Z123="","",VLOOKUP(Z123,'シフト記号表（勤務時間帯）'!$D$6:$Z$47,23,FALSE))</f>
        <v/>
      </c>
      <c r="AA125" s="120" t="str">
        <f>IF(AA123="","",VLOOKUP(AA123,'シフト記号表（勤務時間帯）'!$D$6:$Z$47,23,FALSE))</f>
        <v/>
      </c>
      <c r="AB125" s="118" t="str">
        <f>IF(AB123="","",VLOOKUP(AB123,'シフト記号表（勤務時間帯）'!$D$6:$Z$47,23,FALSE))</f>
        <v/>
      </c>
      <c r="AC125" s="119" t="str">
        <f>IF(AC123="","",VLOOKUP(AC123,'シフト記号表（勤務時間帯）'!$D$6:$Z$47,23,FALSE))</f>
        <v/>
      </c>
      <c r="AD125" s="119" t="str">
        <f>IF(AD123="","",VLOOKUP(AD123,'シフト記号表（勤務時間帯）'!$D$6:$Z$47,23,FALSE))</f>
        <v/>
      </c>
      <c r="AE125" s="119" t="str">
        <f>IF(AE123="","",VLOOKUP(AE123,'シフト記号表（勤務時間帯）'!$D$6:$Z$47,23,FALSE))</f>
        <v/>
      </c>
      <c r="AF125" s="119" t="str">
        <f>IF(AF123="","",VLOOKUP(AF123,'シフト記号表（勤務時間帯）'!$D$6:$Z$47,23,FALSE))</f>
        <v/>
      </c>
      <c r="AG125" s="119" t="str">
        <f>IF(AG123="","",VLOOKUP(AG123,'シフト記号表（勤務時間帯）'!$D$6:$Z$47,23,FALSE))</f>
        <v/>
      </c>
      <c r="AH125" s="120" t="str">
        <f>IF(AH123="","",VLOOKUP(AH123,'シフト記号表（勤務時間帯）'!$D$6:$Z$47,23,FALSE))</f>
        <v/>
      </c>
      <c r="AI125" s="118" t="str">
        <f>IF(AI123="","",VLOOKUP(AI123,'シフト記号表（勤務時間帯）'!$D$6:$Z$47,23,FALSE))</f>
        <v/>
      </c>
      <c r="AJ125" s="119" t="str">
        <f>IF(AJ123="","",VLOOKUP(AJ123,'シフト記号表（勤務時間帯）'!$D$6:$Z$47,23,FALSE))</f>
        <v/>
      </c>
      <c r="AK125" s="119" t="str">
        <f>IF(AK123="","",VLOOKUP(AK123,'シフト記号表（勤務時間帯）'!$D$6:$Z$47,23,FALSE))</f>
        <v/>
      </c>
      <c r="AL125" s="119" t="str">
        <f>IF(AL123="","",VLOOKUP(AL123,'シフト記号表（勤務時間帯）'!$D$6:$Z$47,23,FALSE))</f>
        <v/>
      </c>
      <c r="AM125" s="119" t="str">
        <f>IF(AM123="","",VLOOKUP(AM123,'シフト記号表（勤務時間帯）'!$D$6:$Z$47,23,FALSE))</f>
        <v/>
      </c>
      <c r="AN125" s="119" t="str">
        <f>IF(AN123="","",VLOOKUP(AN123,'シフト記号表（勤務時間帯）'!$D$6:$Z$47,23,FALSE))</f>
        <v/>
      </c>
      <c r="AO125" s="120" t="str">
        <f>IF(AO123="","",VLOOKUP(AO123,'シフト記号表（勤務時間帯）'!$D$6:$Z$47,23,FALSE))</f>
        <v/>
      </c>
      <c r="AP125" s="118" t="str">
        <f>IF(AP123="","",VLOOKUP(AP123,'シフト記号表（勤務時間帯）'!$D$6:$Z$47,23,FALSE))</f>
        <v/>
      </c>
      <c r="AQ125" s="119" t="str">
        <f>IF(AQ123="","",VLOOKUP(AQ123,'シフト記号表（勤務時間帯）'!$D$6:$Z$47,23,FALSE))</f>
        <v/>
      </c>
      <c r="AR125" s="119" t="str">
        <f>IF(AR123="","",VLOOKUP(AR123,'シフト記号表（勤務時間帯）'!$D$6:$Z$47,23,FALSE))</f>
        <v/>
      </c>
      <c r="AS125" s="119" t="str">
        <f>IF(AS123="","",VLOOKUP(AS123,'シフト記号表（勤務時間帯）'!$D$6:$Z$47,23,FALSE))</f>
        <v/>
      </c>
      <c r="AT125" s="119" t="str">
        <f>IF(AT123="","",VLOOKUP(AT123,'シフト記号表（勤務時間帯）'!$D$6:$Z$47,23,FALSE))</f>
        <v/>
      </c>
      <c r="AU125" s="119" t="str">
        <f>IF(AU123="","",VLOOKUP(AU123,'シフト記号表（勤務時間帯）'!$D$6:$Z$47,23,FALSE))</f>
        <v/>
      </c>
      <c r="AV125" s="120" t="str">
        <f>IF(AV123="","",VLOOKUP(AV123,'シフト記号表（勤務時間帯）'!$D$6:$Z$47,23,FALSE))</f>
        <v/>
      </c>
      <c r="AW125" s="118" t="str">
        <f>IF(AW123="","",VLOOKUP(AW123,'シフト記号表（勤務時間帯）'!$D$6:$Z$47,23,FALSE))</f>
        <v/>
      </c>
      <c r="AX125" s="119" t="str">
        <f>IF(AX123="","",VLOOKUP(AX123,'シフト記号表（勤務時間帯）'!$D$6:$Z$47,23,FALSE))</f>
        <v/>
      </c>
      <c r="AY125" s="119" t="str">
        <f>IF(AY123="","",VLOOKUP(AY123,'シフト記号表（勤務時間帯）'!$D$6:$Z$47,23,FALSE))</f>
        <v/>
      </c>
      <c r="AZ125" s="306">
        <f>IF($BC$3="４週",SUM(U125:AV125),IF($BC$3="暦月",SUM(U125:AY125),""))</f>
        <v>0</v>
      </c>
      <c r="BA125" s="307"/>
      <c r="BB125" s="308">
        <f>IF($BC$3="４週",AZ125/4,IF($BC$3="暦月",(AZ125/($BC$8/7)),""))</f>
        <v>0</v>
      </c>
      <c r="BC125" s="307"/>
      <c r="BD125" s="300"/>
      <c r="BE125" s="301"/>
      <c r="BF125" s="301"/>
      <c r="BG125" s="301"/>
      <c r="BH125" s="302"/>
    </row>
    <row r="126" spans="2:60" ht="20.25" customHeight="1" x14ac:dyDescent="0.4">
      <c r="B126" s="121"/>
      <c r="C126" s="282"/>
      <c r="D126" s="283"/>
      <c r="E126" s="284"/>
      <c r="F126" s="122"/>
      <c r="G126" s="123"/>
      <c r="H126" s="343"/>
      <c r="I126" s="263"/>
      <c r="J126" s="264"/>
      <c r="K126" s="264"/>
      <c r="L126" s="265"/>
      <c r="M126" s="253"/>
      <c r="N126" s="254"/>
      <c r="O126" s="255"/>
      <c r="P126" s="142" t="s">
        <v>18</v>
      </c>
      <c r="Q126" s="143"/>
      <c r="R126" s="143"/>
      <c r="S126" s="144"/>
      <c r="T126" s="145"/>
      <c r="U126" s="128"/>
      <c r="V126" s="129"/>
      <c r="W126" s="129"/>
      <c r="X126" s="129"/>
      <c r="Y126" s="129"/>
      <c r="Z126" s="129"/>
      <c r="AA126" s="130"/>
      <c r="AB126" s="128"/>
      <c r="AC126" s="129"/>
      <c r="AD126" s="129"/>
      <c r="AE126" s="129"/>
      <c r="AF126" s="129"/>
      <c r="AG126" s="129"/>
      <c r="AH126" s="130"/>
      <c r="AI126" s="128"/>
      <c r="AJ126" s="129"/>
      <c r="AK126" s="129"/>
      <c r="AL126" s="129"/>
      <c r="AM126" s="129"/>
      <c r="AN126" s="129"/>
      <c r="AO126" s="130"/>
      <c r="AP126" s="128"/>
      <c r="AQ126" s="129"/>
      <c r="AR126" s="129"/>
      <c r="AS126" s="129"/>
      <c r="AT126" s="129"/>
      <c r="AU126" s="129"/>
      <c r="AV126" s="130"/>
      <c r="AW126" s="128"/>
      <c r="AX126" s="129"/>
      <c r="AY126" s="129"/>
      <c r="AZ126" s="262"/>
      <c r="BA126" s="249"/>
      <c r="BB126" s="248"/>
      <c r="BC126" s="249"/>
      <c r="BD126" s="294"/>
      <c r="BE126" s="295"/>
      <c r="BF126" s="295"/>
      <c r="BG126" s="295"/>
      <c r="BH126" s="296"/>
    </row>
    <row r="127" spans="2:60" ht="20.25" customHeight="1" x14ac:dyDescent="0.4">
      <c r="B127" s="101">
        <f>B124+1</f>
        <v>36</v>
      </c>
      <c r="C127" s="285"/>
      <c r="D127" s="286"/>
      <c r="E127" s="287"/>
      <c r="F127" s="102">
        <f>C126</f>
        <v>0</v>
      </c>
      <c r="G127" s="103"/>
      <c r="H127" s="251"/>
      <c r="I127" s="266"/>
      <c r="J127" s="267"/>
      <c r="K127" s="267"/>
      <c r="L127" s="268"/>
      <c r="M127" s="256"/>
      <c r="N127" s="257"/>
      <c r="O127" s="258"/>
      <c r="P127" s="104" t="s">
        <v>73</v>
      </c>
      <c r="Q127" s="105"/>
      <c r="R127" s="105"/>
      <c r="S127" s="106"/>
      <c r="T127" s="107"/>
      <c r="U127" s="108" t="str">
        <f>IF(U126="","",VLOOKUP(U126,'シフト記号表（勤務時間帯）'!$D$6:$X$47,21,FALSE))</f>
        <v/>
      </c>
      <c r="V127" s="109" t="str">
        <f>IF(V126="","",VLOOKUP(V126,'シフト記号表（勤務時間帯）'!$D$6:$X$47,21,FALSE))</f>
        <v/>
      </c>
      <c r="W127" s="109" t="str">
        <f>IF(W126="","",VLOOKUP(W126,'シフト記号表（勤務時間帯）'!$D$6:$X$47,21,FALSE))</f>
        <v/>
      </c>
      <c r="X127" s="109" t="str">
        <f>IF(X126="","",VLOOKUP(X126,'シフト記号表（勤務時間帯）'!$D$6:$X$47,21,FALSE))</f>
        <v/>
      </c>
      <c r="Y127" s="109" t="str">
        <f>IF(Y126="","",VLOOKUP(Y126,'シフト記号表（勤務時間帯）'!$D$6:$X$47,21,FALSE))</f>
        <v/>
      </c>
      <c r="Z127" s="109" t="str">
        <f>IF(Z126="","",VLOOKUP(Z126,'シフト記号表（勤務時間帯）'!$D$6:$X$47,21,FALSE))</f>
        <v/>
      </c>
      <c r="AA127" s="110" t="str">
        <f>IF(AA126="","",VLOOKUP(AA126,'シフト記号表（勤務時間帯）'!$D$6:$X$47,21,FALSE))</f>
        <v/>
      </c>
      <c r="AB127" s="108" t="str">
        <f>IF(AB126="","",VLOOKUP(AB126,'シフト記号表（勤務時間帯）'!$D$6:$X$47,21,FALSE))</f>
        <v/>
      </c>
      <c r="AC127" s="109" t="str">
        <f>IF(AC126="","",VLOOKUP(AC126,'シフト記号表（勤務時間帯）'!$D$6:$X$47,21,FALSE))</f>
        <v/>
      </c>
      <c r="AD127" s="109" t="str">
        <f>IF(AD126="","",VLOOKUP(AD126,'シフト記号表（勤務時間帯）'!$D$6:$X$47,21,FALSE))</f>
        <v/>
      </c>
      <c r="AE127" s="109" t="str">
        <f>IF(AE126="","",VLOOKUP(AE126,'シフト記号表（勤務時間帯）'!$D$6:$X$47,21,FALSE))</f>
        <v/>
      </c>
      <c r="AF127" s="109" t="str">
        <f>IF(AF126="","",VLOOKUP(AF126,'シフト記号表（勤務時間帯）'!$D$6:$X$47,21,FALSE))</f>
        <v/>
      </c>
      <c r="AG127" s="109" t="str">
        <f>IF(AG126="","",VLOOKUP(AG126,'シフト記号表（勤務時間帯）'!$D$6:$X$47,21,FALSE))</f>
        <v/>
      </c>
      <c r="AH127" s="110" t="str">
        <f>IF(AH126="","",VLOOKUP(AH126,'シフト記号表（勤務時間帯）'!$D$6:$X$47,21,FALSE))</f>
        <v/>
      </c>
      <c r="AI127" s="108" t="str">
        <f>IF(AI126="","",VLOOKUP(AI126,'シフト記号表（勤務時間帯）'!$D$6:$X$47,21,FALSE))</f>
        <v/>
      </c>
      <c r="AJ127" s="109" t="str">
        <f>IF(AJ126="","",VLOOKUP(AJ126,'シフト記号表（勤務時間帯）'!$D$6:$X$47,21,FALSE))</f>
        <v/>
      </c>
      <c r="AK127" s="109" t="str">
        <f>IF(AK126="","",VLOOKUP(AK126,'シフト記号表（勤務時間帯）'!$D$6:$X$47,21,FALSE))</f>
        <v/>
      </c>
      <c r="AL127" s="109" t="str">
        <f>IF(AL126="","",VLOOKUP(AL126,'シフト記号表（勤務時間帯）'!$D$6:$X$47,21,FALSE))</f>
        <v/>
      </c>
      <c r="AM127" s="109" t="str">
        <f>IF(AM126="","",VLOOKUP(AM126,'シフト記号表（勤務時間帯）'!$D$6:$X$47,21,FALSE))</f>
        <v/>
      </c>
      <c r="AN127" s="109" t="str">
        <f>IF(AN126="","",VLOOKUP(AN126,'シフト記号表（勤務時間帯）'!$D$6:$X$47,21,FALSE))</f>
        <v/>
      </c>
      <c r="AO127" s="110" t="str">
        <f>IF(AO126="","",VLOOKUP(AO126,'シフト記号表（勤務時間帯）'!$D$6:$X$47,21,FALSE))</f>
        <v/>
      </c>
      <c r="AP127" s="108" t="str">
        <f>IF(AP126="","",VLOOKUP(AP126,'シフト記号表（勤務時間帯）'!$D$6:$X$47,21,FALSE))</f>
        <v/>
      </c>
      <c r="AQ127" s="109" t="str">
        <f>IF(AQ126="","",VLOOKUP(AQ126,'シフト記号表（勤務時間帯）'!$D$6:$X$47,21,FALSE))</f>
        <v/>
      </c>
      <c r="AR127" s="109" t="str">
        <f>IF(AR126="","",VLOOKUP(AR126,'シフト記号表（勤務時間帯）'!$D$6:$X$47,21,FALSE))</f>
        <v/>
      </c>
      <c r="AS127" s="109" t="str">
        <f>IF(AS126="","",VLOOKUP(AS126,'シフト記号表（勤務時間帯）'!$D$6:$X$47,21,FALSE))</f>
        <v/>
      </c>
      <c r="AT127" s="109" t="str">
        <f>IF(AT126="","",VLOOKUP(AT126,'シフト記号表（勤務時間帯）'!$D$6:$X$47,21,FALSE))</f>
        <v/>
      </c>
      <c r="AU127" s="109" t="str">
        <f>IF(AU126="","",VLOOKUP(AU126,'シフト記号表（勤務時間帯）'!$D$6:$X$47,21,FALSE))</f>
        <v/>
      </c>
      <c r="AV127" s="110" t="str">
        <f>IF(AV126="","",VLOOKUP(AV126,'シフト記号表（勤務時間帯）'!$D$6:$X$47,21,FALSE))</f>
        <v/>
      </c>
      <c r="AW127" s="108" t="str">
        <f>IF(AW126="","",VLOOKUP(AW126,'シフト記号表（勤務時間帯）'!$D$6:$X$47,21,FALSE))</f>
        <v/>
      </c>
      <c r="AX127" s="109" t="str">
        <f>IF(AX126="","",VLOOKUP(AX126,'シフト記号表（勤務時間帯）'!$D$6:$X$47,21,FALSE))</f>
        <v/>
      </c>
      <c r="AY127" s="109" t="str">
        <f>IF(AY126="","",VLOOKUP(AY126,'シフト記号表（勤務時間帯）'!$D$6:$X$47,21,FALSE))</f>
        <v/>
      </c>
      <c r="AZ127" s="303">
        <f>IF($BC$3="４週",SUM(U127:AV127),IF($BC$3="暦月",SUM(U127:AY127),""))</f>
        <v>0</v>
      </c>
      <c r="BA127" s="304"/>
      <c r="BB127" s="305">
        <f>IF($BC$3="４週",AZ127/4,IF($BC$3="暦月",(AZ127/($BC$8/7)),""))</f>
        <v>0</v>
      </c>
      <c r="BC127" s="304"/>
      <c r="BD127" s="297"/>
      <c r="BE127" s="298"/>
      <c r="BF127" s="298"/>
      <c r="BG127" s="298"/>
      <c r="BH127" s="299"/>
    </row>
    <row r="128" spans="2:60" ht="20.25" customHeight="1" x14ac:dyDescent="0.4">
      <c r="B128" s="111"/>
      <c r="C128" s="288"/>
      <c r="D128" s="289"/>
      <c r="E128" s="290"/>
      <c r="F128" s="112"/>
      <c r="G128" s="113">
        <f>C126</f>
        <v>0</v>
      </c>
      <c r="H128" s="252"/>
      <c r="I128" s="269"/>
      <c r="J128" s="270"/>
      <c r="K128" s="270"/>
      <c r="L128" s="271"/>
      <c r="M128" s="259"/>
      <c r="N128" s="260"/>
      <c r="O128" s="261"/>
      <c r="P128" s="146" t="s">
        <v>74</v>
      </c>
      <c r="Q128" s="115"/>
      <c r="R128" s="115"/>
      <c r="S128" s="135"/>
      <c r="T128" s="136"/>
      <c r="U128" s="118" t="str">
        <f>IF(U126="","",VLOOKUP(U126,'シフト記号表（勤務時間帯）'!$D$6:$Z$47,23,FALSE))</f>
        <v/>
      </c>
      <c r="V128" s="119" t="str">
        <f>IF(V126="","",VLOOKUP(V126,'シフト記号表（勤務時間帯）'!$D$6:$Z$47,23,FALSE))</f>
        <v/>
      </c>
      <c r="W128" s="119" t="str">
        <f>IF(W126="","",VLOOKUP(W126,'シフト記号表（勤務時間帯）'!$D$6:$Z$47,23,FALSE))</f>
        <v/>
      </c>
      <c r="X128" s="119" t="str">
        <f>IF(X126="","",VLOOKUP(X126,'シフト記号表（勤務時間帯）'!$D$6:$Z$47,23,FALSE))</f>
        <v/>
      </c>
      <c r="Y128" s="119" t="str">
        <f>IF(Y126="","",VLOOKUP(Y126,'シフト記号表（勤務時間帯）'!$D$6:$Z$47,23,FALSE))</f>
        <v/>
      </c>
      <c r="Z128" s="119" t="str">
        <f>IF(Z126="","",VLOOKUP(Z126,'シフト記号表（勤務時間帯）'!$D$6:$Z$47,23,FALSE))</f>
        <v/>
      </c>
      <c r="AA128" s="120" t="str">
        <f>IF(AA126="","",VLOOKUP(AA126,'シフト記号表（勤務時間帯）'!$D$6:$Z$47,23,FALSE))</f>
        <v/>
      </c>
      <c r="AB128" s="118" t="str">
        <f>IF(AB126="","",VLOOKUP(AB126,'シフト記号表（勤務時間帯）'!$D$6:$Z$47,23,FALSE))</f>
        <v/>
      </c>
      <c r="AC128" s="119" t="str">
        <f>IF(AC126="","",VLOOKUP(AC126,'シフト記号表（勤務時間帯）'!$D$6:$Z$47,23,FALSE))</f>
        <v/>
      </c>
      <c r="AD128" s="119" t="str">
        <f>IF(AD126="","",VLOOKUP(AD126,'シフト記号表（勤務時間帯）'!$D$6:$Z$47,23,FALSE))</f>
        <v/>
      </c>
      <c r="AE128" s="119" t="str">
        <f>IF(AE126="","",VLOOKUP(AE126,'シフト記号表（勤務時間帯）'!$D$6:$Z$47,23,FALSE))</f>
        <v/>
      </c>
      <c r="AF128" s="119" t="str">
        <f>IF(AF126="","",VLOOKUP(AF126,'シフト記号表（勤務時間帯）'!$D$6:$Z$47,23,FALSE))</f>
        <v/>
      </c>
      <c r="AG128" s="119" t="str">
        <f>IF(AG126="","",VLOOKUP(AG126,'シフト記号表（勤務時間帯）'!$D$6:$Z$47,23,FALSE))</f>
        <v/>
      </c>
      <c r="AH128" s="120" t="str">
        <f>IF(AH126="","",VLOOKUP(AH126,'シフト記号表（勤務時間帯）'!$D$6:$Z$47,23,FALSE))</f>
        <v/>
      </c>
      <c r="AI128" s="118" t="str">
        <f>IF(AI126="","",VLOOKUP(AI126,'シフト記号表（勤務時間帯）'!$D$6:$Z$47,23,FALSE))</f>
        <v/>
      </c>
      <c r="AJ128" s="119" t="str">
        <f>IF(AJ126="","",VLOOKUP(AJ126,'シフト記号表（勤務時間帯）'!$D$6:$Z$47,23,FALSE))</f>
        <v/>
      </c>
      <c r="AK128" s="119" t="str">
        <f>IF(AK126="","",VLOOKUP(AK126,'シフト記号表（勤務時間帯）'!$D$6:$Z$47,23,FALSE))</f>
        <v/>
      </c>
      <c r="AL128" s="119" t="str">
        <f>IF(AL126="","",VLOOKUP(AL126,'シフト記号表（勤務時間帯）'!$D$6:$Z$47,23,FALSE))</f>
        <v/>
      </c>
      <c r="AM128" s="119" t="str">
        <f>IF(AM126="","",VLOOKUP(AM126,'シフト記号表（勤務時間帯）'!$D$6:$Z$47,23,FALSE))</f>
        <v/>
      </c>
      <c r="AN128" s="119" t="str">
        <f>IF(AN126="","",VLOOKUP(AN126,'シフト記号表（勤務時間帯）'!$D$6:$Z$47,23,FALSE))</f>
        <v/>
      </c>
      <c r="AO128" s="120" t="str">
        <f>IF(AO126="","",VLOOKUP(AO126,'シフト記号表（勤務時間帯）'!$D$6:$Z$47,23,FALSE))</f>
        <v/>
      </c>
      <c r="AP128" s="118" t="str">
        <f>IF(AP126="","",VLOOKUP(AP126,'シフト記号表（勤務時間帯）'!$D$6:$Z$47,23,FALSE))</f>
        <v/>
      </c>
      <c r="AQ128" s="119" t="str">
        <f>IF(AQ126="","",VLOOKUP(AQ126,'シフト記号表（勤務時間帯）'!$D$6:$Z$47,23,FALSE))</f>
        <v/>
      </c>
      <c r="AR128" s="119" t="str">
        <f>IF(AR126="","",VLOOKUP(AR126,'シフト記号表（勤務時間帯）'!$D$6:$Z$47,23,FALSE))</f>
        <v/>
      </c>
      <c r="AS128" s="119" t="str">
        <f>IF(AS126="","",VLOOKUP(AS126,'シフト記号表（勤務時間帯）'!$D$6:$Z$47,23,FALSE))</f>
        <v/>
      </c>
      <c r="AT128" s="119" t="str">
        <f>IF(AT126="","",VLOOKUP(AT126,'シフト記号表（勤務時間帯）'!$D$6:$Z$47,23,FALSE))</f>
        <v/>
      </c>
      <c r="AU128" s="119" t="str">
        <f>IF(AU126="","",VLOOKUP(AU126,'シフト記号表（勤務時間帯）'!$D$6:$Z$47,23,FALSE))</f>
        <v/>
      </c>
      <c r="AV128" s="120" t="str">
        <f>IF(AV126="","",VLOOKUP(AV126,'シフト記号表（勤務時間帯）'!$D$6:$Z$47,23,FALSE))</f>
        <v/>
      </c>
      <c r="AW128" s="118" t="str">
        <f>IF(AW126="","",VLOOKUP(AW126,'シフト記号表（勤務時間帯）'!$D$6:$Z$47,23,FALSE))</f>
        <v/>
      </c>
      <c r="AX128" s="119" t="str">
        <f>IF(AX126="","",VLOOKUP(AX126,'シフト記号表（勤務時間帯）'!$D$6:$Z$47,23,FALSE))</f>
        <v/>
      </c>
      <c r="AY128" s="119" t="str">
        <f>IF(AY126="","",VLOOKUP(AY126,'シフト記号表（勤務時間帯）'!$D$6:$Z$47,23,FALSE))</f>
        <v/>
      </c>
      <c r="AZ128" s="306">
        <f>IF($BC$3="４週",SUM(U128:AV128),IF($BC$3="暦月",SUM(U128:AY128),""))</f>
        <v>0</v>
      </c>
      <c r="BA128" s="307"/>
      <c r="BB128" s="308">
        <f>IF($BC$3="４週",AZ128/4,IF($BC$3="暦月",(AZ128/($BC$8/7)),""))</f>
        <v>0</v>
      </c>
      <c r="BC128" s="307"/>
      <c r="BD128" s="300"/>
      <c r="BE128" s="301"/>
      <c r="BF128" s="301"/>
      <c r="BG128" s="301"/>
      <c r="BH128" s="302"/>
    </row>
    <row r="129" spans="2:60" ht="20.25" customHeight="1" x14ac:dyDescent="0.4">
      <c r="B129" s="121"/>
      <c r="C129" s="282"/>
      <c r="D129" s="283"/>
      <c r="E129" s="284"/>
      <c r="F129" s="122"/>
      <c r="G129" s="123"/>
      <c r="H129" s="343"/>
      <c r="I129" s="263"/>
      <c r="J129" s="264"/>
      <c r="K129" s="264"/>
      <c r="L129" s="265"/>
      <c r="M129" s="253"/>
      <c r="N129" s="254"/>
      <c r="O129" s="255"/>
      <c r="P129" s="142" t="s">
        <v>18</v>
      </c>
      <c r="Q129" s="143"/>
      <c r="R129" s="143"/>
      <c r="S129" s="144"/>
      <c r="T129" s="145"/>
      <c r="U129" s="128"/>
      <c r="V129" s="129"/>
      <c r="W129" s="129"/>
      <c r="X129" s="129"/>
      <c r="Y129" s="129"/>
      <c r="Z129" s="129"/>
      <c r="AA129" s="130"/>
      <c r="AB129" s="128"/>
      <c r="AC129" s="129"/>
      <c r="AD129" s="129"/>
      <c r="AE129" s="129"/>
      <c r="AF129" s="129"/>
      <c r="AG129" s="129"/>
      <c r="AH129" s="130"/>
      <c r="AI129" s="128"/>
      <c r="AJ129" s="129"/>
      <c r="AK129" s="129"/>
      <c r="AL129" s="129"/>
      <c r="AM129" s="129"/>
      <c r="AN129" s="129"/>
      <c r="AO129" s="130"/>
      <c r="AP129" s="128"/>
      <c r="AQ129" s="129"/>
      <c r="AR129" s="129"/>
      <c r="AS129" s="129"/>
      <c r="AT129" s="129"/>
      <c r="AU129" s="129"/>
      <c r="AV129" s="130"/>
      <c r="AW129" s="128"/>
      <c r="AX129" s="129"/>
      <c r="AY129" s="129"/>
      <c r="AZ129" s="262"/>
      <c r="BA129" s="249"/>
      <c r="BB129" s="248"/>
      <c r="BC129" s="249"/>
      <c r="BD129" s="294"/>
      <c r="BE129" s="295"/>
      <c r="BF129" s="295"/>
      <c r="BG129" s="295"/>
      <c r="BH129" s="296"/>
    </row>
    <row r="130" spans="2:60" ht="20.25" customHeight="1" x14ac:dyDescent="0.4">
      <c r="B130" s="101">
        <f>B127+1</f>
        <v>37</v>
      </c>
      <c r="C130" s="285"/>
      <c r="D130" s="286"/>
      <c r="E130" s="287"/>
      <c r="F130" s="102">
        <f>C129</f>
        <v>0</v>
      </c>
      <c r="G130" s="103"/>
      <c r="H130" s="251"/>
      <c r="I130" s="266"/>
      <c r="J130" s="267"/>
      <c r="K130" s="267"/>
      <c r="L130" s="268"/>
      <c r="M130" s="256"/>
      <c r="N130" s="257"/>
      <c r="O130" s="258"/>
      <c r="P130" s="104" t="s">
        <v>73</v>
      </c>
      <c r="Q130" s="105"/>
      <c r="R130" s="105"/>
      <c r="S130" s="106"/>
      <c r="T130" s="107"/>
      <c r="U130" s="108" t="str">
        <f>IF(U129="","",VLOOKUP(U129,'シフト記号表（勤務時間帯）'!$D$6:$X$47,21,FALSE))</f>
        <v/>
      </c>
      <c r="V130" s="109" t="str">
        <f>IF(V129="","",VLOOKUP(V129,'シフト記号表（勤務時間帯）'!$D$6:$X$47,21,FALSE))</f>
        <v/>
      </c>
      <c r="W130" s="109" t="str">
        <f>IF(W129="","",VLOOKUP(W129,'シフト記号表（勤務時間帯）'!$D$6:$X$47,21,FALSE))</f>
        <v/>
      </c>
      <c r="X130" s="109" t="str">
        <f>IF(X129="","",VLOOKUP(X129,'シフト記号表（勤務時間帯）'!$D$6:$X$47,21,FALSE))</f>
        <v/>
      </c>
      <c r="Y130" s="109" t="str">
        <f>IF(Y129="","",VLOOKUP(Y129,'シフト記号表（勤務時間帯）'!$D$6:$X$47,21,FALSE))</f>
        <v/>
      </c>
      <c r="Z130" s="109" t="str">
        <f>IF(Z129="","",VLOOKUP(Z129,'シフト記号表（勤務時間帯）'!$D$6:$X$47,21,FALSE))</f>
        <v/>
      </c>
      <c r="AA130" s="110" t="str">
        <f>IF(AA129="","",VLOOKUP(AA129,'シフト記号表（勤務時間帯）'!$D$6:$X$47,21,FALSE))</f>
        <v/>
      </c>
      <c r="AB130" s="108" t="str">
        <f>IF(AB129="","",VLOOKUP(AB129,'シフト記号表（勤務時間帯）'!$D$6:$X$47,21,FALSE))</f>
        <v/>
      </c>
      <c r="AC130" s="109" t="str">
        <f>IF(AC129="","",VLOOKUP(AC129,'シフト記号表（勤務時間帯）'!$D$6:$X$47,21,FALSE))</f>
        <v/>
      </c>
      <c r="AD130" s="109" t="str">
        <f>IF(AD129="","",VLOOKUP(AD129,'シフト記号表（勤務時間帯）'!$D$6:$X$47,21,FALSE))</f>
        <v/>
      </c>
      <c r="AE130" s="109" t="str">
        <f>IF(AE129="","",VLOOKUP(AE129,'シフト記号表（勤務時間帯）'!$D$6:$X$47,21,FALSE))</f>
        <v/>
      </c>
      <c r="AF130" s="109" t="str">
        <f>IF(AF129="","",VLOOKUP(AF129,'シフト記号表（勤務時間帯）'!$D$6:$X$47,21,FALSE))</f>
        <v/>
      </c>
      <c r="AG130" s="109" t="str">
        <f>IF(AG129="","",VLOOKUP(AG129,'シフト記号表（勤務時間帯）'!$D$6:$X$47,21,FALSE))</f>
        <v/>
      </c>
      <c r="AH130" s="110" t="str">
        <f>IF(AH129="","",VLOOKUP(AH129,'シフト記号表（勤務時間帯）'!$D$6:$X$47,21,FALSE))</f>
        <v/>
      </c>
      <c r="AI130" s="108" t="str">
        <f>IF(AI129="","",VLOOKUP(AI129,'シフト記号表（勤務時間帯）'!$D$6:$X$47,21,FALSE))</f>
        <v/>
      </c>
      <c r="AJ130" s="109" t="str">
        <f>IF(AJ129="","",VLOOKUP(AJ129,'シフト記号表（勤務時間帯）'!$D$6:$X$47,21,FALSE))</f>
        <v/>
      </c>
      <c r="AK130" s="109" t="str">
        <f>IF(AK129="","",VLOOKUP(AK129,'シフト記号表（勤務時間帯）'!$D$6:$X$47,21,FALSE))</f>
        <v/>
      </c>
      <c r="AL130" s="109" t="str">
        <f>IF(AL129="","",VLOOKUP(AL129,'シフト記号表（勤務時間帯）'!$D$6:$X$47,21,FALSE))</f>
        <v/>
      </c>
      <c r="AM130" s="109" t="str">
        <f>IF(AM129="","",VLOOKUP(AM129,'シフト記号表（勤務時間帯）'!$D$6:$X$47,21,FALSE))</f>
        <v/>
      </c>
      <c r="AN130" s="109" t="str">
        <f>IF(AN129="","",VLOOKUP(AN129,'シフト記号表（勤務時間帯）'!$D$6:$X$47,21,FALSE))</f>
        <v/>
      </c>
      <c r="AO130" s="110" t="str">
        <f>IF(AO129="","",VLOOKUP(AO129,'シフト記号表（勤務時間帯）'!$D$6:$X$47,21,FALSE))</f>
        <v/>
      </c>
      <c r="AP130" s="108" t="str">
        <f>IF(AP129="","",VLOOKUP(AP129,'シフト記号表（勤務時間帯）'!$D$6:$X$47,21,FALSE))</f>
        <v/>
      </c>
      <c r="AQ130" s="109" t="str">
        <f>IF(AQ129="","",VLOOKUP(AQ129,'シフト記号表（勤務時間帯）'!$D$6:$X$47,21,FALSE))</f>
        <v/>
      </c>
      <c r="AR130" s="109" t="str">
        <f>IF(AR129="","",VLOOKUP(AR129,'シフト記号表（勤務時間帯）'!$D$6:$X$47,21,FALSE))</f>
        <v/>
      </c>
      <c r="AS130" s="109" t="str">
        <f>IF(AS129="","",VLOOKUP(AS129,'シフト記号表（勤務時間帯）'!$D$6:$X$47,21,FALSE))</f>
        <v/>
      </c>
      <c r="AT130" s="109" t="str">
        <f>IF(AT129="","",VLOOKUP(AT129,'シフト記号表（勤務時間帯）'!$D$6:$X$47,21,FALSE))</f>
        <v/>
      </c>
      <c r="AU130" s="109" t="str">
        <f>IF(AU129="","",VLOOKUP(AU129,'シフト記号表（勤務時間帯）'!$D$6:$X$47,21,FALSE))</f>
        <v/>
      </c>
      <c r="AV130" s="110" t="str">
        <f>IF(AV129="","",VLOOKUP(AV129,'シフト記号表（勤務時間帯）'!$D$6:$X$47,21,FALSE))</f>
        <v/>
      </c>
      <c r="AW130" s="108" t="str">
        <f>IF(AW129="","",VLOOKUP(AW129,'シフト記号表（勤務時間帯）'!$D$6:$X$47,21,FALSE))</f>
        <v/>
      </c>
      <c r="AX130" s="109" t="str">
        <f>IF(AX129="","",VLOOKUP(AX129,'シフト記号表（勤務時間帯）'!$D$6:$X$47,21,FALSE))</f>
        <v/>
      </c>
      <c r="AY130" s="109" t="str">
        <f>IF(AY129="","",VLOOKUP(AY129,'シフト記号表（勤務時間帯）'!$D$6:$X$47,21,FALSE))</f>
        <v/>
      </c>
      <c r="AZ130" s="303">
        <f>IF($BC$3="４週",SUM(U130:AV130),IF($BC$3="暦月",SUM(U130:AY130),""))</f>
        <v>0</v>
      </c>
      <c r="BA130" s="304"/>
      <c r="BB130" s="305">
        <f>IF($BC$3="４週",AZ130/4,IF($BC$3="暦月",(AZ130/($BC$8/7)),""))</f>
        <v>0</v>
      </c>
      <c r="BC130" s="304"/>
      <c r="BD130" s="297"/>
      <c r="BE130" s="298"/>
      <c r="BF130" s="298"/>
      <c r="BG130" s="298"/>
      <c r="BH130" s="299"/>
    </row>
    <row r="131" spans="2:60" ht="20.25" customHeight="1" x14ac:dyDescent="0.4">
      <c r="B131" s="111"/>
      <c r="C131" s="288"/>
      <c r="D131" s="289"/>
      <c r="E131" s="290"/>
      <c r="F131" s="112"/>
      <c r="G131" s="113">
        <f>C129</f>
        <v>0</v>
      </c>
      <c r="H131" s="252"/>
      <c r="I131" s="269"/>
      <c r="J131" s="270"/>
      <c r="K131" s="270"/>
      <c r="L131" s="271"/>
      <c r="M131" s="259"/>
      <c r="N131" s="260"/>
      <c r="O131" s="261"/>
      <c r="P131" s="146" t="s">
        <v>74</v>
      </c>
      <c r="Q131" s="115"/>
      <c r="R131" s="115"/>
      <c r="S131" s="135"/>
      <c r="T131" s="136"/>
      <c r="U131" s="118" t="str">
        <f>IF(U129="","",VLOOKUP(U129,'シフト記号表（勤務時間帯）'!$D$6:$Z$47,23,FALSE))</f>
        <v/>
      </c>
      <c r="V131" s="119" t="str">
        <f>IF(V129="","",VLOOKUP(V129,'シフト記号表（勤務時間帯）'!$D$6:$Z$47,23,FALSE))</f>
        <v/>
      </c>
      <c r="W131" s="119" t="str">
        <f>IF(W129="","",VLOOKUP(W129,'シフト記号表（勤務時間帯）'!$D$6:$Z$47,23,FALSE))</f>
        <v/>
      </c>
      <c r="X131" s="119" t="str">
        <f>IF(X129="","",VLOOKUP(X129,'シフト記号表（勤務時間帯）'!$D$6:$Z$47,23,FALSE))</f>
        <v/>
      </c>
      <c r="Y131" s="119" t="str">
        <f>IF(Y129="","",VLOOKUP(Y129,'シフト記号表（勤務時間帯）'!$D$6:$Z$47,23,FALSE))</f>
        <v/>
      </c>
      <c r="Z131" s="119" t="str">
        <f>IF(Z129="","",VLOOKUP(Z129,'シフト記号表（勤務時間帯）'!$D$6:$Z$47,23,FALSE))</f>
        <v/>
      </c>
      <c r="AA131" s="120" t="str">
        <f>IF(AA129="","",VLOOKUP(AA129,'シフト記号表（勤務時間帯）'!$D$6:$Z$47,23,FALSE))</f>
        <v/>
      </c>
      <c r="AB131" s="118" t="str">
        <f>IF(AB129="","",VLOOKUP(AB129,'シフト記号表（勤務時間帯）'!$D$6:$Z$47,23,FALSE))</f>
        <v/>
      </c>
      <c r="AC131" s="119" t="str">
        <f>IF(AC129="","",VLOOKUP(AC129,'シフト記号表（勤務時間帯）'!$D$6:$Z$47,23,FALSE))</f>
        <v/>
      </c>
      <c r="AD131" s="119" t="str">
        <f>IF(AD129="","",VLOOKUP(AD129,'シフト記号表（勤務時間帯）'!$D$6:$Z$47,23,FALSE))</f>
        <v/>
      </c>
      <c r="AE131" s="119" t="str">
        <f>IF(AE129="","",VLOOKUP(AE129,'シフト記号表（勤務時間帯）'!$D$6:$Z$47,23,FALSE))</f>
        <v/>
      </c>
      <c r="AF131" s="119" t="str">
        <f>IF(AF129="","",VLOOKUP(AF129,'シフト記号表（勤務時間帯）'!$D$6:$Z$47,23,FALSE))</f>
        <v/>
      </c>
      <c r="AG131" s="119" t="str">
        <f>IF(AG129="","",VLOOKUP(AG129,'シフト記号表（勤務時間帯）'!$D$6:$Z$47,23,FALSE))</f>
        <v/>
      </c>
      <c r="AH131" s="120" t="str">
        <f>IF(AH129="","",VLOOKUP(AH129,'シフト記号表（勤務時間帯）'!$D$6:$Z$47,23,FALSE))</f>
        <v/>
      </c>
      <c r="AI131" s="118" t="str">
        <f>IF(AI129="","",VLOOKUP(AI129,'シフト記号表（勤務時間帯）'!$D$6:$Z$47,23,FALSE))</f>
        <v/>
      </c>
      <c r="AJ131" s="119" t="str">
        <f>IF(AJ129="","",VLOOKUP(AJ129,'シフト記号表（勤務時間帯）'!$D$6:$Z$47,23,FALSE))</f>
        <v/>
      </c>
      <c r="AK131" s="119" t="str">
        <f>IF(AK129="","",VLOOKUP(AK129,'シフト記号表（勤務時間帯）'!$D$6:$Z$47,23,FALSE))</f>
        <v/>
      </c>
      <c r="AL131" s="119" t="str">
        <f>IF(AL129="","",VLOOKUP(AL129,'シフト記号表（勤務時間帯）'!$D$6:$Z$47,23,FALSE))</f>
        <v/>
      </c>
      <c r="AM131" s="119" t="str">
        <f>IF(AM129="","",VLOOKUP(AM129,'シフト記号表（勤務時間帯）'!$D$6:$Z$47,23,FALSE))</f>
        <v/>
      </c>
      <c r="AN131" s="119" t="str">
        <f>IF(AN129="","",VLOOKUP(AN129,'シフト記号表（勤務時間帯）'!$D$6:$Z$47,23,FALSE))</f>
        <v/>
      </c>
      <c r="AO131" s="120" t="str">
        <f>IF(AO129="","",VLOOKUP(AO129,'シフト記号表（勤務時間帯）'!$D$6:$Z$47,23,FALSE))</f>
        <v/>
      </c>
      <c r="AP131" s="118" t="str">
        <f>IF(AP129="","",VLOOKUP(AP129,'シフト記号表（勤務時間帯）'!$D$6:$Z$47,23,FALSE))</f>
        <v/>
      </c>
      <c r="AQ131" s="119" t="str">
        <f>IF(AQ129="","",VLOOKUP(AQ129,'シフト記号表（勤務時間帯）'!$D$6:$Z$47,23,FALSE))</f>
        <v/>
      </c>
      <c r="AR131" s="119" t="str">
        <f>IF(AR129="","",VLOOKUP(AR129,'シフト記号表（勤務時間帯）'!$D$6:$Z$47,23,FALSE))</f>
        <v/>
      </c>
      <c r="AS131" s="119" t="str">
        <f>IF(AS129="","",VLOOKUP(AS129,'シフト記号表（勤務時間帯）'!$D$6:$Z$47,23,FALSE))</f>
        <v/>
      </c>
      <c r="AT131" s="119" t="str">
        <f>IF(AT129="","",VLOOKUP(AT129,'シフト記号表（勤務時間帯）'!$D$6:$Z$47,23,FALSE))</f>
        <v/>
      </c>
      <c r="AU131" s="119" t="str">
        <f>IF(AU129="","",VLOOKUP(AU129,'シフト記号表（勤務時間帯）'!$D$6:$Z$47,23,FALSE))</f>
        <v/>
      </c>
      <c r="AV131" s="120" t="str">
        <f>IF(AV129="","",VLOOKUP(AV129,'シフト記号表（勤務時間帯）'!$D$6:$Z$47,23,FALSE))</f>
        <v/>
      </c>
      <c r="AW131" s="118" t="str">
        <f>IF(AW129="","",VLOOKUP(AW129,'シフト記号表（勤務時間帯）'!$D$6:$Z$47,23,FALSE))</f>
        <v/>
      </c>
      <c r="AX131" s="119" t="str">
        <f>IF(AX129="","",VLOOKUP(AX129,'シフト記号表（勤務時間帯）'!$D$6:$Z$47,23,FALSE))</f>
        <v/>
      </c>
      <c r="AY131" s="119" t="str">
        <f>IF(AY129="","",VLOOKUP(AY129,'シフト記号表（勤務時間帯）'!$D$6:$Z$47,23,FALSE))</f>
        <v/>
      </c>
      <c r="AZ131" s="306">
        <f>IF($BC$3="４週",SUM(U131:AV131),IF($BC$3="暦月",SUM(U131:AY131),""))</f>
        <v>0</v>
      </c>
      <c r="BA131" s="307"/>
      <c r="BB131" s="308">
        <f>IF($BC$3="４週",AZ131/4,IF($BC$3="暦月",(AZ131/($BC$8/7)),""))</f>
        <v>0</v>
      </c>
      <c r="BC131" s="307"/>
      <c r="BD131" s="300"/>
      <c r="BE131" s="301"/>
      <c r="BF131" s="301"/>
      <c r="BG131" s="301"/>
      <c r="BH131" s="302"/>
    </row>
    <row r="132" spans="2:60" ht="20.25" customHeight="1" x14ac:dyDescent="0.4">
      <c r="B132" s="121"/>
      <c r="C132" s="282"/>
      <c r="D132" s="283"/>
      <c r="E132" s="284"/>
      <c r="F132" s="122"/>
      <c r="G132" s="123"/>
      <c r="H132" s="343"/>
      <c r="I132" s="263"/>
      <c r="J132" s="264"/>
      <c r="K132" s="264"/>
      <c r="L132" s="265"/>
      <c r="M132" s="253"/>
      <c r="N132" s="254"/>
      <c r="O132" s="255"/>
      <c r="P132" s="142" t="s">
        <v>18</v>
      </c>
      <c r="Q132" s="143"/>
      <c r="R132" s="143"/>
      <c r="S132" s="144"/>
      <c r="T132" s="145"/>
      <c r="U132" s="128"/>
      <c r="V132" s="129"/>
      <c r="W132" s="129"/>
      <c r="X132" s="129"/>
      <c r="Y132" s="129"/>
      <c r="Z132" s="129"/>
      <c r="AA132" s="130"/>
      <c r="AB132" s="128"/>
      <c r="AC132" s="129"/>
      <c r="AD132" s="129"/>
      <c r="AE132" s="129"/>
      <c r="AF132" s="129"/>
      <c r="AG132" s="129"/>
      <c r="AH132" s="130"/>
      <c r="AI132" s="128"/>
      <c r="AJ132" s="129"/>
      <c r="AK132" s="129"/>
      <c r="AL132" s="129"/>
      <c r="AM132" s="129"/>
      <c r="AN132" s="129"/>
      <c r="AO132" s="130"/>
      <c r="AP132" s="128"/>
      <c r="AQ132" s="129"/>
      <c r="AR132" s="129"/>
      <c r="AS132" s="129"/>
      <c r="AT132" s="129"/>
      <c r="AU132" s="129"/>
      <c r="AV132" s="130"/>
      <c r="AW132" s="128"/>
      <c r="AX132" s="129"/>
      <c r="AY132" s="129"/>
      <c r="AZ132" s="262"/>
      <c r="BA132" s="249"/>
      <c r="BB132" s="248"/>
      <c r="BC132" s="249"/>
      <c r="BD132" s="294"/>
      <c r="BE132" s="295"/>
      <c r="BF132" s="295"/>
      <c r="BG132" s="295"/>
      <c r="BH132" s="296"/>
    </row>
    <row r="133" spans="2:60" ht="20.25" customHeight="1" x14ac:dyDescent="0.4">
      <c r="B133" s="101">
        <f>B130+1</f>
        <v>38</v>
      </c>
      <c r="C133" s="285"/>
      <c r="D133" s="286"/>
      <c r="E133" s="287"/>
      <c r="F133" s="102">
        <f>C132</f>
        <v>0</v>
      </c>
      <c r="G133" s="103"/>
      <c r="H133" s="251"/>
      <c r="I133" s="266"/>
      <c r="J133" s="267"/>
      <c r="K133" s="267"/>
      <c r="L133" s="268"/>
      <c r="M133" s="256"/>
      <c r="N133" s="257"/>
      <c r="O133" s="258"/>
      <c r="P133" s="104" t="s">
        <v>73</v>
      </c>
      <c r="Q133" s="105"/>
      <c r="R133" s="105"/>
      <c r="S133" s="106"/>
      <c r="T133" s="107"/>
      <c r="U133" s="108" t="str">
        <f>IF(U132="","",VLOOKUP(U132,'シフト記号表（勤務時間帯）'!$D$6:$X$47,21,FALSE))</f>
        <v/>
      </c>
      <c r="V133" s="109" t="str">
        <f>IF(V132="","",VLOOKUP(V132,'シフト記号表（勤務時間帯）'!$D$6:$X$47,21,FALSE))</f>
        <v/>
      </c>
      <c r="W133" s="109" t="str">
        <f>IF(W132="","",VLOOKUP(W132,'シフト記号表（勤務時間帯）'!$D$6:$X$47,21,FALSE))</f>
        <v/>
      </c>
      <c r="X133" s="109" t="str">
        <f>IF(X132="","",VLOOKUP(X132,'シフト記号表（勤務時間帯）'!$D$6:$X$47,21,FALSE))</f>
        <v/>
      </c>
      <c r="Y133" s="109" t="str">
        <f>IF(Y132="","",VLOOKUP(Y132,'シフト記号表（勤務時間帯）'!$D$6:$X$47,21,FALSE))</f>
        <v/>
      </c>
      <c r="Z133" s="109" t="str">
        <f>IF(Z132="","",VLOOKUP(Z132,'シフト記号表（勤務時間帯）'!$D$6:$X$47,21,FALSE))</f>
        <v/>
      </c>
      <c r="AA133" s="110" t="str">
        <f>IF(AA132="","",VLOOKUP(AA132,'シフト記号表（勤務時間帯）'!$D$6:$X$47,21,FALSE))</f>
        <v/>
      </c>
      <c r="AB133" s="108" t="str">
        <f>IF(AB132="","",VLOOKUP(AB132,'シフト記号表（勤務時間帯）'!$D$6:$X$47,21,FALSE))</f>
        <v/>
      </c>
      <c r="AC133" s="109" t="str">
        <f>IF(AC132="","",VLOOKUP(AC132,'シフト記号表（勤務時間帯）'!$D$6:$X$47,21,FALSE))</f>
        <v/>
      </c>
      <c r="AD133" s="109" t="str">
        <f>IF(AD132="","",VLOOKUP(AD132,'シフト記号表（勤務時間帯）'!$D$6:$X$47,21,FALSE))</f>
        <v/>
      </c>
      <c r="AE133" s="109" t="str">
        <f>IF(AE132="","",VLOOKUP(AE132,'シフト記号表（勤務時間帯）'!$D$6:$X$47,21,FALSE))</f>
        <v/>
      </c>
      <c r="AF133" s="109" t="str">
        <f>IF(AF132="","",VLOOKUP(AF132,'シフト記号表（勤務時間帯）'!$D$6:$X$47,21,FALSE))</f>
        <v/>
      </c>
      <c r="AG133" s="109" t="str">
        <f>IF(AG132="","",VLOOKUP(AG132,'シフト記号表（勤務時間帯）'!$D$6:$X$47,21,FALSE))</f>
        <v/>
      </c>
      <c r="AH133" s="110" t="str">
        <f>IF(AH132="","",VLOOKUP(AH132,'シフト記号表（勤務時間帯）'!$D$6:$X$47,21,FALSE))</f>
        <v/>
      </c>
      <c r="AI133" s="108" t="str">
        <f>IF(AI132="","",VLOOKUP(AI132,'シフト記号表（勤務時間帯）'!$D$6:$X$47,21,FALSE))</f>
        <v/>
      </c>
      <c r="AJ133" s="109" t="str">
        <f>IF(AJ132="","",VLOOKUP(AJ132,'シフト記号表（勤務時間帯）'!$D$6:$X$47,21,FALSE))</f>
        <v/>
      </c>
      <c r="AK133" s="109" t="str">
        <f>IF(AK132="","",VLOOKUP(AK132,'シフト記号表（勤務時間帯）'!$D$6:$X$47,21,FALSE))</f>
        <v/>
      </c>
      <c r="AL133" s="109" t="str">
        <f>IF(AL132="","",VLOOKUP(AL132,'シフト記号表（勤務時間帯）'!$D$6:$X$47,21,FALSE))</f>
        <v/>
      </c>
      <c r="AM133" s="109" t="str">
        <f>IF(AM132="","",VLOOKUP(AM132,'シフト記号表（勤務時間帯）'!$D$6:$X$47,21,FALSE))</f>
        <v/>
      </c>
      <c r="AN133" s="109" t="str">
        <f>IF(AN132="","",VLOOKUP(AN132,'シフト記号表（勤務時間帯）'!$D$6:$X$47,21,FALSE))</f>
        <v/>
      </c>
      <c r="AO133" s="110" t="str">
        <f>IF(AO132="","",VLOOKUP(AO132,'シフト記号表（勤務時間帯）'!$D$6:$X$47,21,FALSE))</f>
        <v/>
      </c>
      <c r="AP133" s="108" t="str">
        <f>IF(AP132="","",VLOOKUP(AP132,'シフト記号表（勤務時間帯）'!$D$6:$X$47,21,FALSE))</f>
        <v/>
      </c>
      <c r="AQ133" s="109" t="str">
        <f>IF(AQ132="","",VLOOKUP(AQ132,'シフト記号表（勤務時間帯）'!$D$6:$X$47,21,FALSE))</f>
        <v/>
      </c>
      <c r="AR133" s="109" t="str">
        <f>IF(AR132="","",VLOOKUP(AR132,'シフト記号表（勤務時間帯）'!$D$6:$X$47,21,FALSE))</f>
        <v/>
      </c>
      <c r="AS133" s="109" t="str">
        <f>IF(AS132="","",VLOOKUP(AS132,'シフト記号表（勤務時間帯）'!$D$6:$X$47,21,FALSE))</f>
        <v/>
      </c>
      <c r="AT133" s="109" t="str">
        <f>IF(AT132="","",VLOOKUP(AT132,'シフト記号表（勤務時間帯）'!$D$6:$X$47,21,FALSE))</f>
        <v/>
      </c>
      <c r="AU133" s="109" t="str">
        <f>IF(AU132="","",VLOOKUP(AU132,'シフト記号表（勤務時間帯）'!$D$6:$X$47,21,FALSE))</f>
        <v/>
      </c>
      <c r="AV133" s="110" t="str">
        <f>IF(AV132="","",VLOOKUP(AV132,'シフト記号表（勤務時間帯）'!$D$6:$X$47,21,FALSE))</f>
        <v/>
      </c>
      <c r="AW133" s="108" t="str">
        <f>IF(AW132="","",VLOOKUP(AW132,'シフト記号表（勤務時間帯）'!$D$6:$X$47,21,FALSE))</f>
        <v/>
      </c>
      <c r="AX133" s="109" t="str">
        <f>IF(AX132="","",VLOOKUP(AX132,'シフト記号表（勤務時間帯）'!$D$6:$X$47,21,FALSE))</f>
        <v/>
      </c>
      <c r="AY133" s="109" t="str">
        <f>IF(AY132="","",VLOOKUP(AY132,'シフト記号表（勤務時間帯）'!$D$6:$X$47,21,FALSE))</f>
        <v/>
      </c>
      <c r="AZ133" s="303">
        <f>IF($BC$3="４週",SUM(U133:AV133),IF($BC$3="暦月",SUM(U133:AY133),""))</f>
        <v>0</v>
      </c>
      <c r="BA133" s="304"/>
      <c r="BB133" s="305">
        <f>IF($BC$3="４週",AZ133/4,IF($BC$3="暦月",(AZ133/($BC$8/7)),""))</f>
        <v>0</v>
      </c>
      <c r="BC133" s="304"/>
      <c r="BD133" s="297"/>
      <c r="BE133" s="298"/>
      <c r="BF133" s="298"/>
      <c r="BG133" s="298"/>
      <c r="BH133" s="299"/>
    </row>
    <row r="134" spans="2:60" ht="20.25" customHeight="1" x14ac:dyDescent="0.4">
      <c r="B134" s="111"/>
      <c r="C134" s="288"/>
      <c r="D134" s="289"/>
      <c r="E134" s="290"/>
      <c r="F134" s="112"/>
      <c r="G134" s="113">
        <f>C132</f>
        <v>0</v>
      </c>
      <c r="H134" s="252"/>
      <c r="I134" s="269"/>
      <c r="J134" s="270"/>
      <c r="K134" s="270"/>
      <c r="L134" s="271"/>
      <c r="M134" s="259"/>
      <c r="N134" s="260"/>
      <c r="O134" s="261"/>
      <c r="P134" s="146" t="s">
        <v>74</v>
      </c>
      <c r="Q134" s="115"/>
      <c r="R134" s="115"/>
      <c r="S134" s="135"/>
      <c r="T134" s="136"/>
      <c r="U134" s="118" t="str">
        <f>IF(U132="","",VLOOKUP(U132,'シフト記号表（勤務時間帯）'!$D$6:$Z$47,23,FALSE))</f>
        <v/>
      </c>
      <c r="V134" s="119" t="str">
        <f>IF(V132="","",VLOOKUP(V132,'シフト記号表（勤務時間帯）'!$D$6:$Z$47,23,FALSE))</f>
        <v/>
      </c>
      <c r="W134" s="119" t="str">
        <f>IF(W132="","",VLOOKUP(W132,'シフト記号表（勤務時間帯）'!$D$6:$Z$47,23,FALSE))</f>
        <v/>
      </c>
      <c r="X134" s="119" t="str">
        <f>IF(X132="","",VLOOKUP(X132,'シフト記号表（勤務時間帯）'!$D$6:$Z$47,23,FALSE))</f>
        <v/>
      </c>
      <c r="Y134" s="119" t="str">
        <f>IF(Y132="","",VLOOKUP(Y132,'シフト記号表（勤務時間帯）'!$D$6:$Z$47,23,FALSE))</f>
        <v/>
      </c>
      <c r="Z134" s="119" t="str">
        <f>IF(Z132="","",VLOOKUP(Z132,'シフト記号表（勤務時間帯）'!$D$6:$Z$47,23,FALSE))</f>
        <v/>
      </c>
      <c r="AA134" s="120" t="str">
        <f>IF(AA132="","",VLOOKUP(AA132,'シフト記号表（勤務時間帯）'!$D$6:$Z$47,23,FALSE))</f>
        <v/>
      </c>
      <c r="AB134" s="118" t="str">
        <f>IF(AB132="","",VLOOKUP(AB132,'シフト記号表（勤務時間帯）'!$D$6:$Z$47,23,FALSE))</f>
        <v/>
      </c>
      <c r="AC134" s="119" t="str">
        <f>IF(AC132="","",VLOOKUP(AC132,'シフト記号表（勤務時間帯）'!$D$6:$Z$47,23,FALSE))</f>
        <v/>
      </c>
      <c r="AD134" s="119" t="str">
        <f>IF(AD132="","",VLOOKUP(AD132,'シフト記号表（勤務時間帯）'!$D$6:$Z$47,23,FALSE))</f>
        <v/>
      </c>
      <c r="AE134" s="119" t="str">
        <f>IF(AE132="","",VLOOKUP(AE132,'シフト記号表（勤務時間帯）'!$D$6:$Z$47,23,FALSE))</f>
        <v/>
      </c>
      <c r="AF134" s="119" t="str">
        <f>IF(AF132="","",VLOOKUP(AF132,'シフト記号表（勤務時間帯）'!$D$6:$Z$47,23,FALSE))</f>
        <v/>
      </c>
      <c r="AG134" s="119" t="str">
        <f>IF(AG132="","",VLOOKUP(AG132,'シフト記号表（勤務時間帯）'!$D$6:$Z$47,23,FALSE))</f>
        <v/>
      </c>
      <c r="AH134" s="120" t="str">
        <f>IF(AH132="","",VLOOKUP(AH132,'シフト記号表（勤務時間帯）'!$D$6:$Z$47,23,FALSE))</f>
        <v/>
      </c>
      <c r="AI134" s="118" t="str">
        <f>IF(AI132="","",VLOOKUP(AI132,'シフト記号表（勤務時間帯）'!$D$6:$Z$47,23,FALSE))</f>
        <v/>
      </c>
      <c r="AJ134" s="119" t="str">
        <f>IF(AJ132="","",VLOOKUP(AJ132,'シフト記号表（勤務時間帯）'!$D$6:$Z$47,23,FALSE))</f>
        <v/>
      </c>
      <c r="AK134" s="119" t="str">
        <f>IF(AK132="","",VLOOKUP(AK132,'シフト記号表（勤務時間帯）'!$D$6:$Z$47,23,FALSE))</f>
        <v/>
      </c>
      <c r="AL134" s="119" t="str">
        <f>IF(AL132="","",VLOOKUP(AL132,'シフト記号表（勤務時間帯）'!$D$6:$Z$47,23,FALSE))</f>
        <v/>
      </c>
      <c r="AM134" s="119" t="str">
        <f>IF(AM132="","",VLOOKUP(AM132,'シフト記号表（勤務時間帯）'!$D$6:$Z$47,23,FALSE))</f>
        <v/>
      </c>
      <c r="AN134" s="119" t="str">
        <f>IF(AN132="","",VLOOKUP(AN132,'シフト記号表（勤務時間帯）'!$D$6:$Z$47,23,FALSE))</f>
        <v/>
      </c>
      <c r="AO134" s="120" t="str">
        <f>IF(AO132="","",VLOOKUP(AO132,'シフト記号表（勤務時間帯）'!$D$6:$Z$47,23,FALSE))</f>
        <v/>
      </c>
      <c r="AP134" s="118" t="str">
        <f>IF(AP132="","",VLOOKUP(AP132,'シフト記号表（勤務時間帯）'!$D$6:$Z$47,23,FALSE))</f>
        <v/>
      </c>
      <c r="AQ134" s="119" t="str">
        <f>IF(AQ132="","",VLOOKUP(AQ132,'シフト記号表（勤務時間帯）'!$D$6:$Z$47,23,FALSE))</f>
        <v/>
      </c>
      <c r="AR134" s="119" t="str">
        <f>IF(AR132="","",VLOOKUP(AR132,'シフト記号表（勤務時間帯）'!$D$6:$Z$47,23,FALSE))</f>
        <v/>
      </c>
      <c r="AS134" s="119" t="str">
        <f>IF(AS132="","",VLOOKUP(AS132,'シフト記号表（勤務時間帯）'!$D$6:$Z$47,23,FALSE))</f>
        <v/>
      </c>
      <c r="AT134" s="119" t="str">
        <f>IF(AT132="","",VLOOKUP(AT132,'シフト記号表（勤務時間帯）'!$D$6:$Z$47,23,FALSE))</f>
        <v/>
      </c>
      <c r="AU134" s="119" t="str">
        <f>IF(AU132="","",VLOOKUP(AU132,'シフト記号表（勤務時間帯）'!$D$6:$Z$47,23,FALSE))</f>
        <v/>
      </c>
      <c r="AV134" s="120" t="str">
        <f>IF(AV132="","",VLOOKUP(AV132,'シフト記号表（勤務時間帯）'!$D$6:$Z$47,23,FALSE))</f>
        <v/>
      </c>
      <c r="AW134" s="118" t="str">
        <f>IF(AW132="","",VLOOKUP(AW132,'シフト記号表（勤務時間帯）'!$D$6:$Z$47,23,FALSE))</f>
        <v/>
      </c>
      <c r="AX134" s="119" t="str">
        <f>IF(AX132="","",VLOOKUP(AX132,'シフト記号表（勤務時間帯）'!$D$6:$Z$47,23,FALSE))</f>
        <v/>
      </c>
      <c r="AY134" s="119" t="str">
        <f>IF(AY132="","",VLOOKUP(AY132,'シフト記号表（勤務時間帯）'!$D$6:$Z$47,23,FALSE))</f>
        <v/>
      </c>
      <c r="AZ134" s="306">
        <f>IF($BC$3="４週",SUM(U134:AV134),IF($BC$3="暦月",SUM(U134:AY134),""))</f>
        <v>0</v>
      </c>
      <c r="BA134" s="307"/>
      <c r="BB134" s="308">
        <f>IF($BC$3="４週",AZ134/4,IF($BC$3="暦月",(AZ134/($BC$8/7)),""))</f>
        <v>0</v>
      </c>
      <c r="BC134" s="307"/>
      <c r="BD134" s="300"/>
      <c r="BE134" s="301"/>
      <c r="BF134" s="301"/>
      <c r="BG134" s="301"/>
      <c r="BH134" s="302"/>
    </row>
    <row r="135" spans="2:60" ht="20.25" customHeight="1" x14ac:dyDescent="0.4">
      <c r="B135" s="121"/>
      <c r="C135" s="282"/>
      <c r="D135" s="283"/>
      <c r="E135" s="284"/>
      <c r="F135" s="122"/>
      <c r="G135" s="123"/>
      <c r="H135" s="343"/>
      <c r="I135" s="263"/>
      <c r="J135" s="264"/>
      <c r="K135" s="264"/>
      <c r="L135" s="265"/>
      <c r="M135" s="253"/>
      <c r="N135" s="254"/>
      <c r="O135" s="255"/>
      <c r="P135" s="142" t="s">
        <v>18</v>
      </c>
      <c r="Q135" s="143"/>
      <c r="R135" s="143"/>
      <c r="S135" s="144"/>
      <c r="T135" s="145"/>
      <c r="U135" s="128"/>
      <c r="V135" s="129"/>
      <c r="W135" s="129"/>
      <c r="X135" s="129"/>
      <c r="Y135" s="129"/>
      <c r="Z135" s="129"/>
      <c r="AA135" s="130"/>
      <c r="AB135" s="128"/>
      <c r="AC135" s="129"/>
      <c r="AD135" s="129"/>
      <c r="AE135" s="129"/>
      <c r="AF135" s="129"/>
      <c r="AG135" s="129"/>
      <c r="AH135" s="130"/>
      <c r="AI135" s="128"/>
      <c r="AJ135" s="129"/>
      <c r="AK135" s="129"/>
      <c r="AL135" s="129"/>
      <c r="AM135" s="129"/>
      <c r="AN135" s="129"/>
      <c r="AO135" s="130"/>
      <c r="AP135" s="128"/>
      <c r="AQ135" s="129"/>
      <c r="AR135" s="129"/>
      <c r="AS135" s="129"/>
      <c r="AT135" s="129"/>
      <c r="AU135" s="129"/>
      <c r="AV135" s="130"/>
      <c r="AW135" s="128"/>
      <c r="AX135" s="129"/>
      <c r="AY135" s="129"/>
      <c r="AZ135" s="262"/>
      <c r="BA135" s="249"/>
      <c r="BB135" s="248"/>
      <c r="BC135" s="249"/>
      <c r="BD135" s="294"/>
      <c r="BE135" s="295"/>
      <c r="BF135" s="295"/>
      <c r="BG135" s="295"/>
      <c r="BH135" s="296"/>
    </row>
    <row r="136" spans="2:60" ht="20.25" customHeight="1" x14ac:dyDescent="0.4">
      <c r="B136" s="101">
        <f>B133+1</f>
        <v>39</v>
      </c>
      <c r="C136" s="285"/>
      <c r="D136" s="286"/>
      <c r="E136" s="287"/>
      <c r="F136" s="102">
        <f>C135</f>
        <v>0</v>
      </c>
      <c r="G136" s="103"/>
      <c r="H136" s="251"/>
      <c r="I136" s="266"/>
      <c r="J136" s="267"/>
      <c r="K136" s="267"/>
      <c r="L136" s="268"/>
      <c r="M136" s="256"/>
      <c r="N136" s="257"/>
      <c r="O136" s="258"/>
      <c r="P136" s="104" t="s">
        <v>73</v>
      </c>
      <c r="Q136" s="105"/>
      <c r="R136" s="105"/>
      <c r="S136" s="106"/>
      <c r="T136" s="107"/>
      <c r="U136" s="108" t="str">
        <f>IF(U135="","",VLOOKUP(U135,'シフト記号表（勤務時間帯）'!$D$6:$X$47,21,FALSE))</f>
        <v/>
      </c>
      <c r="V136" s="109" t="str">
        <f>IF(V135="","",VLOOKUP(V135,'シフト記号表（勤務時間帯）'!$D$6:$X$47,21,FALSE))</f>
        <v/>
      </c>
      <c r="W136" s="109" t="str">
        <f>IF(W135="","",VLOOKUP(W135,'シフト記号表（勤務時間帯）'!$D$6:$X$47,21,FALSE))</f>
        <v/>
      </c>
      <c r="X136" s="109" t="str">
        <f>IF(X135="","",VLOOKUP(X135,'シフト記号表（勤務時間帯）'!$D$6:$X$47,21,FALSE))</f>
        <v/>
      </c>
      <c r="Y136" s="109" t="str">
        <f>IF(Y135="","",VLOOKUP(Y135,'シフト記号表（勤務時間帯）'!$D$6:$X$47,21,FALSE))</f>
        <v/>
      </c>
      <c r="Z136" s="109" t="str">
        <f>IF(Z135="","",VLOOKUP(Z135,'シフト記号表（勤務時間帯）'!$D$6:$X$47,21,FALSE))</f>
        <v/>
      </c>
      <c r="AA136" s="110" t="str">
        <f>IF(AA135="","",VLOOKUP(AA135,'シフト記号表（勤務時間帯）'!$D$6:$X$47,21,FALSE))</f>
        <v/>
      </c>
      <c r="AB136" s="108" t="str">
        <f>IF(AB135="","",VLOOKUP(AB135,'シフト記号表（勤務時間帯）'!$D$6:$X$47,21,FALSE))</f>
        <v/>
      </c>
      <c r="AC136" s="109" t="str">
        <f>IF(AC135="","",VLOOKUP(AC135,'シフト記号表（勤務時間帯）'!$D$6:$X$47,21,FALSE))</f>
        <v/>
      </c>
      <c r="AD136" s="109" t="str">
        <f>IF(AD135="","",VLOOKUP(AD135,'シフト記号表（勤務時間帯）'!$D$6:$X$47,21,FALSE))</f>
        <v/>
      </c>
      <c r="AE136" s="109" t="str">
        <f>IF(AE135="","",VLOOKUP(AE135,'シフト記号表（勤務時間帯）'!$D$6:$X$47,21,FALSE))</f>
        <v/>
      </c>
      <c r="AF136" s="109" t="str">
        <f>IF(AF135="","",VLOOKUP(AF135,'シフト記号表（勤務時間帯）'!$D$6:$X$47,21,FALSE))</f>
        <v/>
      </c>
      <c r="AG136" s="109" t="str">
        <f>IF(AG135="","",VLOOKUP(AG135,'シフト記号表（勤務時間帯）'!$D$6:$X$47,21,FALSE))</f>
        <v/>
      </c>
      <c r="AH136" s="110" t="str">
        <f>IF(AH135="","",VLOOKUP(AH135,'シフト記号表（勤務時間帯）'!$D$6:$X$47,21,FALSE))</f>
        <v/>
      </c>
      <c r="AI136" s="108" t="str">
        <f>IF(AI135="","",VLOOKUP(AI135,'シフト記号表（勤務時間帯）'!$D$6:$X$47,21,FALSE))</f>
        <v/>
      </c>
      <c r="AJ136" s="109" t="str">
        <f>IF(AJ135="","",VLOOKUP(AJ135,'シフト記号表（勤務時間帯）'!$D$6:$X$47,21,FALSE))</f>
        <v/>
      </c>
      <c r="AK136" s="109" t="str">
        <f>IF(AK135="","",VLOOKUP(AK135,'シフト記号表（勤務時間帯）'!$D$6:$X$47,21,FALSE))</f>
        <v/>
      </c>
      <c r="AL136" s="109" t="str">
        <f>IF(AL135="","",VLOOKUP(AL135,'シフト記号表（勤務時間帯）'!$D$6:$X$47,21,FALSE))</f>
        <v/>
      </c>
      <c r="AM136" s="109" t="str">
        <f>IF(AM135="","",VLOOKUP(AM135,'シフト記号表（勤務時間帯）'!$D$6:$X$47,21,FALSE))</f>
        <v/>
      </c>
      <c r="AN136" s="109" t="str">
        <f>IF(AN135="","",VLOOKUP(AN135,'シフト記号表（勤務時間帯）'!$D$6:$X$47,21,FALSE))</f>
        <v/>
      </c>
      <c r="AO136" s="110" t="str">
        <f>IF(AO135="","",VLOOKUP(AO135,'シフト記号表（勤務時間帯）'!$D$6:$X$47,21,FALSE))</f>
        <v/>
      </c>
      <c r="AP136" s="108" t="str">
        <f>IF(AP135="","",VLOOKUP(AP135,'シフト記号表（勤務時間帯）'!$D$6:$X$47,21,FALSE))</f>
        <v/>
      </c>
      <c r="AQ136" s="109" t="str">
        <f>IF(AQ135="","",VLOOKUP(AQ135,'シフト記号表（勤務時間帯）'!$D$6:$X$47,21,FALSE))</f>
        <v/>
      </c>
      <c r="AR136" s="109" t="str">
        <f>IF(AR135="","",VLOOKUP(AR135,'シフト記号表（勤務時間帯）'!$D$6:$X$47,21,FALSE))</f>
        <v/>
      </c>
      <c r="AS136" s="109" t="str">
        <f>IF(AS135="","",VLOOKUP(AS135,'シフト記号表（勤務時間帯）'!$D$6:$X$47,21,FALSE))</f>
        <v/>
      </c>
      <c r="AT136" s="109" t="str">
        <f>IF(AT135="","",VLOOKUP(AT135,'シフト記号表（勤務時間帯）'!$D$6:$X$47,21,FALSE))</f>
        <v/>
      </c>
      <c r="AU136" s="109" t="str">
        <f>IF(AU135="","",VLOOKUP(AU135,'シフト記号表（勤務時間帯）'!$D$6:$X$47,21,FALSE))</f>
        <v/>
      </c>
      <c r="AV136" s="110" t="str">
        <f>IF(AV135="","",VLOOKUP(AV135,'シフト記号表（勤務時間帯）'!$D$6:$X$47,21,FALSE))</f>
        <v/>
      </c>
      <c r="AW136" s="108" t="str">
        <f>IF(AW135="","",VLOOKUP(AW135,'シフト記号表（勤務時間帯）'!$D$6:$X$47,21,FALSE))</f>
        <v/>
      </c>
      <c r="AX136" s="109" t="str">
        <f>IF(AX135="","",VLOOKUP(AX135,'シフト記号表（勤務時間帯）'!$D$6:$X$47,21,FALSE))</f>
        <v/>
      </c>
      <c r="AY136" s="109" t="str">
        <f>IF(AY135="","",VLOOKUP(AY135,'シフト記号表（勤務時間帯）'!$D$6:$X$47,21,FALSE))</f>
        <v/>
      </c>
      <c r="AZ136" s="303">
        <f>IF($BC$3="４週",SUM(U136:AV136),IF($BC$3="暦月",SUM(U136:AY136),""))</f>
        <v>0</v>
      </c>
      <c r="BA136" s="304"/>
      <c r="BB136" s="305">
        <f>IF($BC$3="４週",AZ136/4,IF($BC$3="暦月",(AZ136/($BC$8/7)),""))</f>
        <v>0</v>
      </c>
      <c r="BC136" s="304"/>
      <c r="BD136" s="297"/>
      <c r="BE136" s="298"/>
      <c r="BF136" s="298"/>
      <c r="BG136" s="298"/>
      <c r="BH136" s="299"/>
    </row>
    <row r="137" spans="2:60" ht="20.25" customHeight="1" x14ac:dyDescent="0.4">
      <c r="B137" s="111"/>
      <c r="C137" s="288"/>
      <c r="D137" s="289"/>
      <c r="E137" s="290"/>
      <c r="F137" s="112"/>
      <c r="G137" s="113">
        <f>C135</f>
        <v>0</v>
      </c>
      <c r="H137" s="252"/>
      <c r="I137" s="269"/>
      <c r="J137" s="270"/>
      <c r="K137" s="270"/>
      <c r="L137" s="271"/>
      <c r="M137" s="259"/>
      <c r="N137" s="260"/>
      <c r="O137" s="261"/>
      <c r="P137" s="146" t="s">
        <v>74</v>
      </c>
      <c r="Q137" s="115"/>
      <c r="R137" s="115"/>
      <c r="S137" s="135"/>
      <c r="T137" s="136"/>
      <c r="U137" s="118" t="str">
        <f>IF(U135="","",VLOOKUP(U135,'シフト記号表（勤務時間帯）'!$D$6:$Z$47,23,FALSE))</f>
        <v/>
      </c>
      <c r="V137" s="119" t="str">
        <f>IF(V135="","",VLOOKUP(V135,'シフト記号表（勤務時間帯）'!$D$6:$Z$47,23,FALSE))</f>
        <v/>
      </c>
      <c r="W137" s="119" t="str">
        <f>IF(W135="","",VLOOKUP(W135,'シフト記号表（勤務時間帯）'!$D$6:$Z$47,23,FALSE))</f>
        <v/>
      </c>
      <c r="X137" s="119" t="str">
        <f>IF(X135="","",VLOOKUP(X135,'シフト記号表（勤務時間帯）'!$D$6:$Z$47,23,FALSE))</f>
        <v/>
      </c>
      <c r="Y137" s="119" t="str">
        <f>IF(Y135="","",VLOOKUP(Y135,'シフト記号表（勤務時間帯）'!$D$6:$Z$47,23,FALSE))</f>
        <v/>
      </c>
      <c r="Z137" s="119" t="str">
        <f>IF(Z135="","",VLOOKUP(Z135,'シフト記号表（勤務時間帯）'!$D$6:$Z$47,23,FALSE))</f>
        <v/>
      </c>
      <c r="AA137" s="120" t="str">
        <f>IF(AA135="","",VLOOKUP(AA135,'シフト記号表（勤務時間帯）'!$D$6:$Z$47,23,FALSE))</f>
        <v/>
      </c>
      <c r="AB137" s="118" t="str">
        <f>IF(AB135="","",VLOOKUP(AB135,'シフト記号表（勤務時間帯）'!$D$6:$Z$47,23,FALSE))</f>
        <v/>
      </c>
      <c r="AC137" s="119" t="str">
        <f>IF(AC135="","",VLOOKUP(AC135,'シフト記号表（勤務時間帯）'!$D$6:$Z$47,23,FALSE))</f>
        <v/>
      </c>
      <c r="AD137" s="119" t="str">
        <f>IF(AD135="","",VLOOKUP(AD135,'シフト記号表（勤務時間帯）'!$D$6:$Z$47,23,FALSE))</f>
        <v/>
      </c>
      <c r="AE137" s="119" t="str">
        <f>IF(AE135="","",VLOOKUP(AE135,'シフト記号表（勤務時間帯）'!$D$6:$Z$47,23,FALSE))</f>
        <v/>
      </c>
      <c r="AF137" s="119" t="str">
        <f>IF(AF135="","",VLOOKUP(AF135,'シフト記号表（勤務時間帯）'!$D$6:$Z$47,23,FALSE))</f>
        <v/>
      </c>
      <c r="AG137" s="119" t="str">
        <f>IF(AG135="","",VLOOKUP(AG135,'シフト記号表（勤務時間帯）'!$D$6:$Z$47,23,FALSE))</f>
        <v/>
      </c>
      <c r="AH137" s="120" t="str">
        <f>IF(AH135="","",VLOOKUP(AH135,'シフト記号表（勤務時間帯）'!$D$6:$Z$47,23,FALSE))</f>
        <v/>
      </c>
      <c r="AI137" s="118" t="str">
        <f>IF(AI135="","",VLOOKUP(AI135,'シフト記号表（勤務時間帯）'!$D$6:$Z$47,23,FALSE))</f>
        <v/>
      </c>
      <c r="AJ137" s="119" t="str">
        <f>IF(AJ135="","",VLOOKUP(AJ135,'シフト記号表（勤務時間帯）'!$D$6:$Z$47,23,FALSE))</f>
        <v/>
      </c>
      <c r="AK137" s="119" t="str">
        <f>IF(AK135="","",VLOOKUP(AK135,'シフト記号表（勤務時間帯）'!$D$6:$Z$47,23,FALSE))</f>
        <v/>
      </c>
      <c r="AL137" s="119" t="str">
        <f>IF(AL135="","",VLOOKUP(AL135,'シフト記号表（勤務時間帯）'!$D$6:$Z$47,23,FALSE))</f>
        <v/>
      </c>
      <c r="AM137" s="119" t="str">
        <f>IF(AM135="","",VLOOKUP(AM135,'シフト記号表（勤務時間帯）'!$D$6:$Z$47,23,FALSE))</f>
        <v/>
      </c>
      <c r="AN137" s="119" t="str">
        <f>IF(AN135="","",VLOOKUP(AN135,'シフト記号表（勤務時間帯）'!$D$6:$Z$47,23,FALSE))</f>
        <v/>
      </c>
      <c r="AO137" s="120" t="str">
        <f>IF(AO135="","",VLOOKUP(AO135,'シフト記号表（勤務時間帯）'!$D$6:$Z$47,23,FALSE))</f>
        <v/>
      </c>
      <c r="AP137" s="118" t="str">
        <f>IF(AP135="","",VLOOKUP(AP135,'シフト記号表（勤務時間帯）'!$D$6:$Z$47,23,FALSE))</f>
        <v/>
      </c>
      <c r="AQ137" s="119" t="str">
        <f>IF(AQ135="","",VLOOKUP(AQ135,'シフト記号表（勤務時間帯）'!$D$6:$Z$47,23,FALSE))</f>
        <v/>
      </c>
      <c r="AR137" s="119" t="str">
        <f>IF(AR135="","",VLOOKUP(AR135,'シフト記号表（勤務時間帯）'!$D$6:$Z$47,23,FALSE))</f>
        <v/>
      </c>
      <c r="AS137" s="119" t="str">
        <f>IF(AS135="","",VLOOKUP(AS135,'シフト記号表（勤務時間帯）'!$D$6:$Z$47,23,FALSE))</f>
        <v/>
      </c>
      <c r="AT137" s="119" t="str">
        <f>IF(AT135="","",VLOOKUP(AT135,'シフト記号表（勤務時間帯）'!$D$6:$Z$47,23,FALSE))</f>
        <v/>
      </c>
      <c r="AU137" s="119" t="str">
        <f>IF(AU135="","",VLOOKUP(AU135,'シフト記号表（勤務時間帯）'!$D$6:$Z$47,23,FALSE))</f>
        <v/>
      </c>
      <c r="AV137" s="120" t="str">
        <f>IF(AV135="","",VLOOKUP(AV135,'シフト記号表（勤務時間帯）'!$D$6:$Z$47,23,FALSE))</f>
        <v/>
      </c>
      <c r="AW137" s="118" t="str">
        <f>IF(AW135="","",VLOOKUP(AW135,'シフト記号表（勤務時間帯）'!$D$6:$Z$47,23,FALSE))</f>
        <v/>
      </c>
      <c r="AX137" s="119" t="str">
        <f>IF(AX135="","",VLOOKUP(AX135,'シフト記号表（勤務時間帯）'!$D$6:$Z$47,23,FALSE))</f>
        <v/>
      </c>
      <c r="AY137" s="119" t="str">
        <f>IF(AY135="","",VLOOKUP(AY135,'シフト記号表（勤務時間帯）'!$D$6:$Z$47,23,FALSE))</f>
        <v/>
      </c>
      <c r="AZ137" s="306">
        <f>IF($BC$3="４週",SUM(U137:AV137),IF($BC$3="暦月",SUM(U137:AY137),""))</f>
        <v>0</v>
      </c>
      <c r="BA137" s="307"/>
      <c r="BB137" s="308">
        <f>IF($BC$3="４週",AZ137/4,IF($BC$3="暦月",(AZ137/($BC$8/7)),""))</f>
        <v>0</v>
      </c>
      <c r="BC137" s="307"/>
      <c r="BD137" s="300"/>
      <c r="BE137" s="301"/>
      <c r="BF137" s="301"/>
      <c r="BG137" s="301"/>
      <c r="BH137" s="302"/>
    </row>
    <row r="138" spans="2:60" ht="20.25" customHeight="1" x14ac:dyDescent="0.4">
      <c r="B138" s="121"/>
      <c r="C138" s="282"/>
      <c r="D138" s="283"/>
      <c r="E138" s="284"/>
      <c r="F138" s="122"/>
      <c r="G138" s="123"/>
      <c r="H138" s="343"/>
      <c r="I138" s="263"/>
      <c r="J138" s="264"/>
      <c r="K138" s="264"/>
      <c r="L138" s="265"/>
      <c r="M138" s="253"/>
      <c r="N138" s="254"/>
      <c r="O138" s="255"/>
      <c r="P138" s="142" t="s">
        <v>18</v>
      </c>
      <c r="Q138" s="143"/>
      <c r="R138" s="143"/>
      <c r="S138" s="144"/>
      <c r="T138" s="145"/>
      <c r="U138" s="128"/>
      <c r="V138" s="129"/>
      <c r="W138" s="129"/>
      <c r="X138" s="129"/>
      <c r="Y138" s="129"/>
      <c r="Z138" s="129"/>
      <c r="AA138" s="130"/>
      <c r="AB138" s="128"/>
      <c r="AC138" s="129"/>
      <c r="AD138" s="129"/>
      <c r="AE138" s="129"/>
      <c r="AF138" s="129"/>
      <c r="AG138" s="129"/>
      <c r="AH138" s="130"/>
      <c r="AI138" s="128"/>
      <c r="AJ138" s="129"/>
      <c r="AK138" s="129"/>
      <c r="AL138" s="129"/>
      <c r="AM138" s="129"/>
      <c r="AN138" s="129"/>
      <c r="AO138" s="130"/>
      <c r="AP138" s="128"/>
      <c r="AQ138" s="129"/>
      <c r="AR138" s="129"/>
      <c r="AS138" s="129"/>
      <c r="AT138" s="129"/>
      <c r="AU138" s="129"/>
      <c r="AV138" s="130"/>
      <c r="AW138" s="128"/>
      <c r="AX138" s="129"/>
      <c r="AY138" s="129"/>
      <c r="AZ138" s="262"/>
      <c r="BA138" s="249"/>
      <c r="BB138" s="248"/>
      <c r="BC138" s="249"/>
      <c r="BD138" s="294"/>
      <c r="BE138" s="295"/>
      <c r="BF138" s="295"/>
      <c r="BG138" s="295"/>
      <c r="BH138" s="296"/>
    </row>
    <row r="139" spans="2:60" ht="20.25" customHeight="1" x14ac:dyDescent="0.4">
      <c r="B139" s="101">
        <f>B136+1</f>
        <v>40</v>
      </c>
      <c r="C139" s="285"/>
      <c r="D139" s="286"/>
      <c r="E139" s="287"/>
      <c r="F139" s="102">
        <f>C138</f>
        <v>0</v>
      </c>
      <c r="G139" s="103"/>
      <c r="H139" s="251"/>
      <c r="I139" s="266"/>
      <c r="J139" s="267"/>
      <c r="K139" s="267"/>
      <c r="L139" s="268"/>
      <c r="M139" s="256"/>
      <c r="N139" s="257"/>
      <c r="O139" s="258"/>
      <c r="P139" s="104" t="s">
        <v>73</v>
      </c>
      <c r="Q139" s="105"/>
      <c r="R139" s="105"/>
      <c r="S139" s="106"/>
      <c r="T139" s="107"/>
      <c r="U139" s="108" t="str">
        <f>IF(U138="","",VLOOKUP(U138,'シフト記号表（勤務時間帯）'!$D$6:$X$47,21,FALSE))</f>
        <v/>
      </c>
      <c r="V139" s="109" t="str">
        <f>IF(V138="","",VLOOKUP(V138,'シフト記号表（勤務時間帯）'!$D$6:$X$47,21,FALSE))</f>
        <v/>
      </c>
      <c r="W139" s="109" t="str">
        <f>IF(W138="","",VLOOKUP(W138,'シフト記号表（勤務時間帯）'!$D$6:$X$47,21,FALSE))</f>
        <v/>
      </c>
      <c r="X139" s="109" t="str">
        <f>IF(X138="","",VLOOKUP(X138,'シフト記号表（勤務時間帯）'!$D$6:$X$47,21,FALSE))</f>
        <v/>
      </c>
      <c r="Y139" s="109" t="str">
        <f>IF(Y138="","",VLOOKUP(Y138,'シフト記号表（勤務時間帯）'!$D$6:$X$47,21,FALSE))</f>
        <v/>
      </c>
      <c r="Z139" s="109" t="str">
        <f>IF(Z138="","",VLOOKUP(Z138,'シフト記号表（勤務時間帯）'!$D$6:$X$47,21,FALSE))</f>
        <v/>
      </c>
      <c r="AA139" s="110" t="str">
        <f>IF(AA138="","",VLOOKUP(AA138,'シフト記号表（勤務時間帯）'!$D$6:$X$47,21,FALSE))</f>
        <v/>
      </c>
      <c r="AB139" s="108" t="str">
        <f>IF(AB138="","",VLOOKUP(AB138,'シフト記号表（勤務時間帯）'!$D$6:$X$47,21,FALSE))</f>
        <v/>
      </c>
      <c r="AC139" s="109" t="str">
        <f>IF(AC138="","",VLOOKUP(AC138,'シフト記号表（勤務時間帯）'!$D$6:$X$47,21,FALSE))</f>
        <v/>
      </c>
      <c r="AD139" s="109" t="str">
        <f>IF(AD138="","",VLOOKUP(AD138,'シフト記号表（勤務時間帯）'!$D$6:$X$47,21,FALSE))</f>
        <v/>
      </c>
      <c r="AE139" s="109" t="str">
        <f>IF(AE138="","",VLOOKUP(AE138,'シフト記号表（勤務時間帯）'!$D$6:$X$47,21,FALSE))</f>
        <v/>
      </c>
      <c r="AF139" s="109" t="str">
        <f>IF(AF138="","",VLOOKUP(AF138,'シフト記号表（勤務時間帯）'!$D$6:$X$47,21,FALSE))</f>
        <v/>
      </c>
      <c r="AG139" s="109" t="str">
        <f>IF(AG138="","",VLOOKUP(AG138,'シフト記号表（勤務時間帯）'!$D$6:$X$47,21,FALSE))</f>
        <v/>
      </c>
      <c r="AH139" s="110" t="str">
        <f>IF(AH138="","",VLOOKUP(AH138,'シフト記号表（勤務時間帯）'!$D$6:$X$47,21,FALSE))</f>
        <v/>
      </c>
      <c r="AI139" s="108" t="str">
        <f>IF(AI138="","",VLOOKUP(AI138,'シフト記号表（勤務時間帯）'!$D$6:$X$47,21,FALSE))</f>
        <v/>
      </c>
      <c r="AJ139" s="109" t="str">
        <f>IF(AJ138="","",VLOOKUP(AJ138,'シフト記号表（勤務時間帯）'!$D$6:$X$47,21,FALSE))</f>
        <v/>
      </c>
      <c r="AK139" s="109" t="str">
        <f>IF(AK138="","",VLOOKUP(AK138,'シフト記号表（勤務時間帯）'!$D$6:$X$47,21,FALSE))</f>
        <v/>
      </c>
      <c r="AL139" s="109" t="str">
        <f>IF(AL138="","",VLOOKUP(AL138,'シフト記号表（勤務時間帯）'!$D$6:$X$47,21,FALSE))</f>
        <v/>
      </c>
      <c r="AM139" s="109" t="str">
        <f>IF(AM138="","",VLOOKUP(AM138,'シフト記号表（勤務時間帯）'!$D$6:$X$47,21,FALSE))</f>
        <v/>
      </c>
      <c r="AN139" s="109" t="str">
        <f>IF(AN138="","",VLOOKUP(AN138,'シフト記号表（勤務時間帯）'!$D$6:$X$47,21,FALSE))</f>
        <v/>
      </c>
      <c r="AO139" s="110" t="str">
        <f>IF(AO138="","",VLOOKUP(AO138,'シフト記号表（勤務時間帯）'!$D$6:$X$47,21,FALSE))</f>
        <v/>
      </c>
      <c r="AP139" s="108" t="str">
        <f>IF(AP138="","",VLOOKUP(AP138,'シフト記号表（勤務時間帯）'!$D$6:$X$47,21,FALSE))</f>
        <v/>
      </c>
      <c r="AQ139" s="109" t="str">
        <f>IF(AQ138="","",VLOOKUP(AQ138,'シフト記号表（勤務時間帯）'!$D$6:$X$47,21,FALSE))</f>
        <v/>
      </c>
      <c r="AR139" s="109" t="str">
        <f>IF(AR138="","",VLOOKUP(AR138,'シフト記号表（勤務時間帯）'!$D$6:$X$47,21,FALSE))</f>
        <v/>
      </c>
      <c r="AS139" s="109" t="str">
        <f>IF(AS138="","",VLOOKUP(AS138,'シフト記号表（勤務時間帯）'!$D$6:$X$47,21,FALSE))</f>
        <v/>
      </c>
      <c r="AT139" s="109" t="str">
        <f>IF(AT138="","",VLOOKUP(AT138,'シフト記号表（勤務時間帯）'!$D$6:$X$47,21,FALSE))</f>
        <v/>
      </c>
      <c r="AU139" s="109" t="str">
        <f>IF(AU138="","",VLOOKUP(AU138,'シフト記号表（勤務時間帯）'!$D$6:$X$47,21,FALSE))</f>
        <v/>
      </c>
      <c r="AV139" s="110" t="str">
        <f>IF(AV138="","",VLOOKUP(AV138,'シフト記号表（勤務時間帯）'!$D$6:$X$47,21,FALSE))</f>
        <v/>
      </c>
      <c r="AW139" s="108" t="str">
        <f>IF(AW138="","",VLOOKUP(AW138,'シフト記号表（勤務時間帯）'!$D$6:$X$47,21,FALSE))</f>
        <v/>
      </c>
      <c r="AX139" s="109" t="str">
        <f>IF(AX138="","",VLOOKUP(AX138,'シフト記号表（勤務時間帯）'!$D$6:$X$47,21,FALSE))</f>
        <v/>
      </c>
      <c r="AY139" s="109" t="str">
        <f>IF(AY138="","",VLOOKUP(AY138,'シフト記号表（勤務時間帯）'!$D$6:$X$47,21,FALSE))</f>
        <v/>
      </c>
      <c r="AZ139" s="303">
        <f>IF($BC$3="４週",SUM(U139:AV139),IF($BC$3="暦月",SUM(U139:AY139),""))</f>
        <v>0</v>
      </c>
      <c r="BA139" s="304"/>
      <c r="BB139" s="305">
        <f>IF($BC$3="４週",AZ139/4,IF($BC$3="暦月",(AZ139/($BC$8/7)),""))</f>
        <v>0</v>
      </c>
      <c r="BC139" s="304"/>
      <c r="BD139" s="297"/>
      <c r="BE139" s="298"/>
      <c r="BF139" s="298"/>
      <c r="BG139" s="298"/>
      <c r="BH139" s="299"/>
    </row>
    <row r="140" spans="2:60" ht="20.25" customHeight="1" x14ac:dyDescent="0.4">
      <c r="B140" s="111"/>
      <c r="C140" s="288"/>
      <c r="D140" s="289"/>
      <c r="E140" s="290"/>
      <c r="F140" s="112"/>
      <c r="G140" s="113">
        <f>C138</f>
        <v>0</v>
      </c>
      <c r="H140" s="252"/>
      <c r="I140" s="269"/>
      <c r="J140" s="270"/>
      <c r="K140" s="270"/>
      <c r="L140" s="271"/>
      <c r="M140" s="259"/>
      <c r="N140" s="260"/>
      <c r="O140" s="261"/>
      <c r="P140" s="146" t="s">
        <v>74</v>
      </c>
      <c r="Q140" s="115"/>
      <c r="R140" s="115"/>
      <c r="S140" s="135"/>
      <c r="T140" s="136"/>
      <c r="U140" s="118" t="str">
        <f>IF(U138="","",VLOOKUP(U138,'シフト記号表（勤務時間帯）'!$D$6:$Z$47,23,FALSE))</f>
        <v/>
      </c>
      <c r="V140" s="119" t="str">
        <f>IF(V138="","",VLOOKUP(V138,'シフト記号表（勤務時間帯）'!$D$6:$Z$47,23,FALSE))</f>
        <v/>
      </c>
      <c r="W140" s="119" t="str">
        <f>IF(W138="","",VLOOKUP(W138,'シフト記号表（勤務時間帯）'!$D$6:$Z$47,23,FALSE))</f>
        <v/>
      </c>
      <c r="X140" s="119" t="str">
        <f>IF(X138="","",VLOOKUP(X138,'シフト記号表（勤務時間帯）'!$D$6:$Z$47,23,FALSE))</f>
        <v/>
      </c>
      <c r="Y140" s="119" t="str">
        <f>IF(Y138="","",VLOOKUP(Y138,'シフト記号表（勤務時間帯）'!$D$6:$Z$47,23,FALSE))</f>
        <v/>
      </c>
      <c r="Z140" s="119" t="str">
        <f>IF(Z138="","",VLOOKUP(Z138,'シフト記号表（勤務時間帯）'!$D$6:$Z$47,23,FALSE))</f>
        <v/>
      </c>
      <c r="AA140" s="120" t="str">
        <f>IF(AA138="","",VLOOKUP(AA138,'シフト記号表（勤務時間帯）'!$D$6:$Z$47,23,FALSE))</f>
        <v/>
      </c>
      <c r="AB140" s="118" t="str">
        <f>IF(AB138="","",VLOOKUP(AB138,'シフト記号表（勤務時間帯）'!$D$6:$Z$47,23,FALSE))</f>
        <v/>
      </c>
      <c r="AC140" s="119" t="str">
        <f>IF(AC138="","",VLOOKUP(AC138,'シフト記号表（勤務時間帯）'!$D$6:$Z$47,23,FALSE))</f>
        <v/>
      </c>
      <c r="AD140" s="119" t="str">
        <f>IF(AD138="","",VLOOKUP(AD138,'シフト記号表（勤務時間帯）'!$D$6:$Z$47,23,FALSE))</f>
        <v/>
      </c>
      <c r="AE140" s="119" t="str">
        <f>IF(AE138="","",VLOOKUP(AE138,'シフト記号表（勤務時間帯）'!$D$6:$Z$47,23,FALSE))</f>
        <v/>
      </c>
      <c r="AF140" s="119" t="str">
        <f>IF(AF138="","",VLOOKUP(AF138,'シフト記号表（勤務時間帯）'!$D$6:$Z$47,23,FALSE))</f>
        <v/>
      </c>
      <c r="AG140" s="119" t="str">
        <f>IF(AG138="","",VLOOKUP(AG138,'シフト記号表（勤務時間帯）'!$D$6:$Z$47,23,FALSE))</f>
        <v/>
      </c>
      <c r="AH140" s="120" t="str">
        <f>IF(AH138="","",VLOOKUP(AH138,'シフト記号表（勤務時間帯）'!$D$6:$Z$47,23,FALSE))</f>
        <v/>
      </c>
      <c r="AI140" s="118" t="str">
        <f>IF(AI138="","",VLOOKUP(AI138,'シフト記号表（勤務時間帯）'!$D$6:$Z$47,23,FALSE))</f>
        <v/>
      </c>
      <c r="AJ140" s="119" t="str">
        <f>IF(AJ138="","",VLOOKUP(AJ138,'シフト記号表（勤務時間帯）'!$D$6:$Z$47,23,FALSE))</f>
        <v/>
      </c>
      <c r="AK140" s="119" t="str">
        <f>IF(AK138="","",VLOOKUP(AK138,'シフト記号表（勤務時間帯）'!$D$6:$Z$47,23,FALSE))</f>
        <v/>
      </c>
      <c r="AL140" s="119" t="str">
        <f>IF(AL138="","",VLOOKUP(AL138,'シフト記号表（勤務時間帯）'!$D$6:$Z$47,23,FALSE))</f>
        <v/>
      </c>
      <c r="AM140" s="119" t="str">
        <f>IF(AM138="","",VLOOKUP(AM138,'シフト記号表（勤務時間帯）'!$D$6:$Z$47,23,FALSE))</f>
        <v/>
      </c>
      <c r="AN140" s="119" t="str">
        <f>IF(AN138="","",VLOOKUP(AN138,'シフト記号表（勤務時間帯）'!$D$6:$Z$47,23,FALSE))</f>
        <v/>
      </c>
      <c r="AO140" s="120" t="str">
        <f>IF(AO138="","",VLOOKUP(AO138,'シフト記号表（勤務時間帯）'!$D$6:$Z$47,23,FALSE))</f>
        <v/>
      </c>
      <c r="AP140" s="118" t="str">
        <f>IF(AP138="","",VLOOKUP(AP138,'シフト記号表（勤務時間帯）'!$D$6:$Z$47,23,FALSE))</f>
        <v/>
      </c>
      <c r="AQ140" s="119" t="str">
        <f>IF(AQ138="","",VLOOKUP(AQ138,'シフト記号表（勤務時間帯）'!$D$6:$Z$47,23,FALSE))</f>
        <v/>
      </c>
      <c r="AR140" s="119" t="str">
        <f>IF(AR138="","",VLOOKUP(AR138,'シフト記号表（勤務時間帯）'!$D$6:$Z$47,23,FALSE))</f>
        <v/>
      </c>
      <c r="AS140" s="119" t="str">
        <f>IF(AS138="","",VLOOKUP(AS138,'シフト記号表（勤務時間帯）'!$D$6:$Z$47,23,FALSE))</f>
        <v/>
      </c>
      <c r="AT140" s="119" t="str">
        <f>IF(AT138="","",VLOOKUP(AT138,'シフト記号表（勤務時間帯）'!$D$6:$Z$47,23,FALSE))</f>
        <v/>
      </c>
      <c r="AU140" s="119" t="str">
        <f>IF(AU138="","",VLOOKUP(AU138,'シフト記号表（勤務時間帯）'!$D$6:$Z$47,23,FALSE))</f>
        <v/>
      </c>
      <c r="AV140" s="120" t="str">
        <f>IF(AV138="","",VLOOKUP(AV138,'シフト記号表（勤務時間帯）'!$D$6:$Z$47,23,FALSE))</f>
        <v/>
      </c>
      <c r="AW140" s="118" t="str">
        <f>IF(AW138="","",VLOOKUP(AW138,'シフト記号表（勤務時間帯）'!$D$6:$Z$47,23,FALSE))</f>
        <v/>
      </c>
      <c r="AX140" s="119" t="str">
        <f>IF(AX138="","",VLOOKUP(AX138,'シフト記号表（勤務時間帯）'!$D$6:$Z$47,23,FALSE))</f>
        <v/>
      </c>
      <c r="AY140" s="119" t="str">
        <f>IF(AY138="","",VLOOKUP(AY138,'シフト記号表（勤務時間帯）'!$D$6:$Z$47,23,FALSE))</f>
        <v/>
      </c>
      <c r="AZ140" s="306">
        <f>IF($BC$3="４週",SUM(U140:AV140),IF($BC$3="暦月",SUM(U140:AY140),""))</f>
        <v>0</v>
      </c>
      <c r="BA140" s="307"/>
      <c r="BB140" s="308">
        <f>IF($BC$3="４週",AZ140/4,IF($BC$3="暦月",(AZ140/($BC$8/7)),""))</f>
        <v>0</v>
      </c>
      <c r="BC140" s="307"/>
      <c r="BD140" s="300"/>
      <c r="BE140" s="301"/>
      <c r="BF140" s="301"/>
      <c r="BG140" s="301"/>
      <c r="BH140" s="302"/>
    </row>
    <row r="141" spans="2:60" ht="20.25" customHeight="1" x14ac:dyDescent="0.4">
      <c r="B141" s="121"/>
      <c r="C141" s="282"/>
      <c r="D141" s="283"/>
      <c r="E141" s="284"/>
      <c r="F141" s="122"/>
      <c r="G141" s="123"/>
      <c r="H141" s="343"/>
      <c r="I141" s="263"/>
      <c r="J141" s="264"/>
      <c r="K141" s="264"/>
      <c r="L141" s="265"/>
      <c r="M141" s="253"/>
      <c r="N141" s="254"/>
      <c r="O141" s="255"/>
      <c r="P141" s="142" t="s">
        <v>18</v>
      </c>
      <c r="Q141" s="143"/>
      <c r="R141" s="143"/>
      <c r="S141" s="144"/>
      <c r="T141" s="145"/>
      <c r="U141" s="128"/>
      <c r="V141" s="129"/>
      <c r="W141" s="129"/>
      <c r="X141" s="129"/>
      <c r="Y141" s="129"/>
      <c r="Z141" s="129"/>
      <c r="AA141" s="130"/>
      <c r="AB141" s="128"/>
      <c r="AC141" s="129"/>
      <c r="AD141" s="129"/>
      <c r="AE141" s="129"/>
      <c r="AF141" s="129"/>
      <c r="AG141" s="129"/>
      <c r="AH141" s="130"/>
      <c r="AI141" s="128"/>
      <c r="AJ141" s="129"/>
      <c r="AK141" s="129"/>
      <c r="AL141" s="129"/>
      <c r="AM141" s="129"/>
      <c r="AN141" s="129"/>
      <c r="AO141" s="130"/>
      <c r="AP141" s="128"/>
      <c r="AQ141" s="129"/>
      <c r="AR141" s="129"/>
      <c r="AS141" s="129"/>
      <c r="AT141" s="129"/>
      <c r="AU141" s="129"/>
      <c r="AV141" s="130"/>
      <c r="AW141" s="128"/>
      <c r="AX141" s="129"/>
      <c r="AY141" s="129"/>
      <c r="AZ141" s="262"/>
      <c r="BA141" s="249"/>
      <c r="BB141" s="248"/>
      <c r="BC141" s="249"/>
      <c r="BD141" s="294"/>
      <c r="BE141" s="295"/>
      <c r="BF141" s="295"/>
      <c r="BG141" s="295"/>
      <c r="BH141" s="296"/>
    </row>
    <row r="142" spans="2:60" ht="20.25" customHeight="1" x14ac:dyDescent="0.4">
      <c r="B142" s="101">
        <f>B139+1</f>
        <v>41</v>
      </c>
      <c r="C142" s="285"/>
      <c r="D142" s="286"/>
      <c r="E142" s="287"/>
      <c r="F142" s="102">
        <f>C141</f>
        <v>0</v>
      </c>
      <c r="G142" s="103"/>
      <c r="H142" s="251"/>
      <c r="I142" s="266"/>
      <c r="J142" s="267"/>
      <c r="K142" s="267"/>
      <c r="L142" s="268"/>
      <c r="M142" s="256"/>
      <c r="N142" s="257"/>
      <c r="O142" s="258"/>
      <c r="P142" s="104" t="s">
        <v>73</v>
      </c>
      <c r="Q142" s="105"/>
      <c r="R142" s="105"/>
      <c r="S142" s="106"/>
      <c r="T142" s="107"/>
      <c r="U142" s="108" t="str">
        <f>IF(U141="","",VLOOKUP(U141,'シフト記号表（勤務時間帯）'!$D$6:$X$47,21,FALSE))</f>
        <v/>
      </c>
      <c r="V142" s="109" t="str">
        <f>IF(V141="","",VLOOKUP(V141,'シフト記号表（勤務時間帯）'!$D$6:$X$47,21,FALSE))</f>
        <v/>
      </c>
      <c r="W142" s="109" t="str">
        <f>IF(W141="","",VLOOKUP(W141,'シフト記号表（勤務時間帯）'!$D$6:$X$47,21,FALSE))</f>
        <v/>
      </c>
      <c r="X142" s="109" t="str">
        <f>IF(X141="","",VLOOKUP(X141,'シフト記号表（勤務時間帯）'!$D$6:$X$47,21,FALSE))</f>
        <v/>
      </c>
      <c r="Y142" s="109" t="str">
        <f>IF(Y141="","",VLOOKUP(Y141,'シフト記号表（勤務時間帯）'!$D$6:$X$47,21,FALSE))</f>
        <v/>
      </c>
      <c r="Z142" s="109" t="str">
        <f>IF(Z141="","",VLOOKUP(Z141,'シフト記号表（勤務時間帯）'!$D$6:$X$47,21,FALSE))</f>
        <v/>
      </c>
      <c r="AA142" s="110" t="str">
        <f>IF(AA141="","",VLOOKUP(AA141,'シフト記号表（勤務時間帯）'!$D$6:$X$47,21,FALSE))</f>
        <v/>
      </c>
      <c r="AB142" s="108" t="str">
        <f>IF(AB141="","",VLOOKUP(AB141,'シフト記号表（勤務時間帯）'!$D$6:$X$47,21,FALSE))</f>
        <v/>
      </c>
      <c r="AC142" s="109" t="str">
        <f>IF(AC141="","",VLOOKUP(AC141,'シフト記号表（勤務時間帯）'!$D$6:$X$47,21,FALSE))</f>
        <v/>
      </c>
      <c r="AD142" s="109" t="str">
        <f>IF(AD141="","",VLOOKUP(AD141,'シフト記号表（勤務時間帯）'!$D$6:$X$47,21,FALSE))</f>
        <v/>
      </c>
      <c r="AE142" s="109" t="str">
        <f>IF(AE141="","",VLOOKUP(AE141,'シフト記号表（勤務時間帯）'!$D$6:$X$47,21,FALSE))</f>
        <v/>
      </c>
      <c r="AF142" s="109" t="str">
        <f>IF(AF141="","",VLOOKUP(AF141,'シフト記号表（勤務時間帯）'!$D$6:$X$47,21,FALSE))</f>
        <v/>
      </c>
      <c r="AG142" s="109" t="str">
        <f>IF(AG141="","",VLOOKUP(AG141,'シフト記号表（勤務時間帯）'!$D$6:$X$47,21,FALSE))</f>
        <v/>
      </c>
      <c r="AH142" s="110" t="str">
        <f>IF(AH141="","",VLOOKUP(AH141,'シフト記号表（勤務時間帯）'!$D$6:$X$47,21,FALSE))</f>
        <v/>
      </c>
      <c r="AI142" s="108" t="str">
        <f>IF(AI141="","",VLOOKUP(AI141,'シフト記号表（勤務時間帯）'!$D$6:$X$47,21,FALSE))</f>
        <v/>
      </c>
      <c r="AJ142" s="109" t="str">
        <f>IF(AJ141="","",VLOOKUP(AJ141,'シフト記号表（勤務時間帯）'!$D$6:$X$47,21,FALSE))</f>
        <v/>
      </c>
      <c r="AK142" s="109" t="str">
        <f>IF(AK141="","",VLOOKUP(AK141,'シフト記号表（勤務時間帯）'!$D$6:$X$47,21,FALSE))</f>
        <v/>
      </c>
      <c r="AL142" s="109" t="str">
        <f>IF(AL141="","",VLOOKUP(AL141,'シフト記号表（勤務時間帯）'!$D$6:$X$47,21,FALSE))</f>
        <v/>
      </c>
      <c r="AM142" s="109" t="str">
        <f>IF(AM141="","",VLOOKUP(AM141,'シフト記号表（勤務時間帯）'!$D$6:$X$47,21,FALSE))</f>
        <v/>
      </c>
      <c r="AN142" s="109" t="str">
        <f>IF(AN141="","",VLOOKUP(AN141,'シフト記号表（勤務時間帯）'!$D$6:$X$47,21,FALSE))</f>
        <v/>
      </c>
      <c r="AO142" s="110" t="str">
        <f>IF(AO141="","",VLOOKUP(AO141,'シフト記号表（勤務時間帯）'!$D$6:$X$47,21,FALSE))</f>
        <v/>
      </c>
      <c r="AP142" s="108" t="str">
        <f>IF(AP141="","",VLOOKUP(AP141,'シフト記号表（勤務時間帯）'!$D$6:$X$47,21,FALSE))</f>
        <v/>
      </c>
      <c r="AQ142" s="109" t="str">
        <f>IF(AQ141="","",VLOOKUP(AQ141,'シフト記号表（勤務時間帯）'!$D$6:$X$47,21,FALSE))</f>
        <v/>
      </c>
      <c r="AR142" s="109" t="str">
        <f>IF(AR141="","",VLOOKUP(AR141,'シフト記号表（勤務時間帯）'!$D$6:$X$47,21,FALSE))</f>
        <v/>
      </c>
      <c r="AS142" s="109" t="str">
        <f>IF(AS141="","",VLOOKUP(AS141,'シフト記号表（勤務時間帯）'!$D$6:$X$47,21,FALSE))</f>
        <v/>
      </c>
      <c r="AT142" s="109" t="str">
        <f>IF(AT141="","",VLOOKUP(AT141,'シフト記号表（勤務時間帯）'!$D$6:$X$47,21,FALSE))</f>
        <v/>
      </c>
      <c r="AU142" s="109" t="str">
        <f>IF(AU141="","",VLOOKUP(AU141,'シフト記号表（勤務時間帯）'!$D$6:$X$47,21,FALSE))</f>
        <v/>
      </c>
      <c r="AV142" s="110" t="str">
        <f>IF(AV141="","",VLOOKUP(AV141,'シフト記号表（勤務時間帯）'!$D$6:$X$47,21,FALSE))</f>
        <v/>
      </c>
      <c r="AW142" s="108" t="str">
        <f>IF(AW141="","",VLOOKUP(AW141,'シフト記号表（勤務時間帯）'!$D$6:$X$47,21,FALSE))</f>
        <v/>
      </c>
      <c r="AX142" s="109" t="str">
        <f>IF(AX141="","",VLOOKUP(AX141,'シフト記号表（勤務時間帯）'!$D$6:$X$47,21,FALSE))</f>
        <v/>
      </c>
      <c r="AY142" s="109" t="str">
        <f>IF(AY141="","",VLOOKUP(AY141,'シフト記号表（勤務時間帯）'!$D$6:$X$47,21,FALSE))</f>
        <v/>
      </c>
      <c r="AZ142" s="303">
        <f>IF($BC$3="４週",SUM(U142:AV142),IF($BC$3="暦月",SUM(U142:AY142),""))</f>
        <v>0</v>
      </c>
      <c r="BA142" s="304"/>
      <c r="BB142" s="305">
        <f>IF($BC$3="４週",AZ142/4,IF($BC$3="暦月",(AZ142/($BC$8/7)),""))</f>
        <v>0</v>
      </c>
      <c r="BC142" s="304"/>
      <c r="BD142" s="297"/>
      <c r="BE142" s="298"/>
      <c r="BF142" s="298"/>
      <c r="BG142" s="298"/>
      <c r="BH142" s="299"/>
    </row>
    <row r="143" spans="2:60" ht="20.25" customHeight="1" x14ac:dyDescent="0.4">
      <c r="B143" s="111"/>
      <c r="C143" s="288"/>
      <c r="D143" s="289"/>
      <c r="E143" s="290"/>
      <c r="F143" s="112"/>
      <c r="G143" s="113">
        <f>C141</f>
        <v>0</v>
      </c>
      <c r="H143" s="252"/>
      <c r="I143" s="269"/>
      <c r="J143" s="270"/>
      <c r="K143" s="270"/>
      <c r="L143" s="271"/>
      <c r="M143" s="259"/>
      <c r="N143" s="260"/>
      <c r="O143" s="261"/>
      <c r="P143" s="146" t="s">
        <v>74</v>
      </c>
      <c r="Q143" s="115"/>
      <c r="R143" s="115"/>
      <c r="S143" s="135"/>
      <c r="T143" s="136"/>
      <c r="U143" s="118" t="str">
        <f>IF(U141="","",VLOOKUP(U141,'シフト記号表（勤務時間帯）'!$D$6:$Z$47,23,FALSE))</f>
        <v/>
      </c>
      <c r="V143" s="119" t="str">
        <f>IF(V141="","",VLOOKUP(V141,'シフト記号表（勤務時間帯）'!$D$6:$Z$47,23,FALSE))</f>
        <v/>
      </c>
      <c r="W143" s="119" t="str">
        <f>IF(W141="","",VLOOKUP(W141,'シフト記号表（勤務時間帯）'!$D$6:$Z$47,23,FALSE))</f>
        <v/>
      </c>
      <c r="X143" s="119" t="str">
        <f>IF(X141="","",VLOOKUP(X141,'シフト記号表（勤務時間帯）'!$D$6:$Z$47,23,FALSE))</f>
        <v/>
      </c>
      <c r="Y143" s="119" t="str">
        <f>IF(Y141="","",VLOOKUP(Y141,'シフト記号表（勤務時間帯）'!$D$6:$Z$47,23,FALSE))</f>
        <v/>
      </c>
      <c r="Z143" s="119" t="str">
        <f>IF(Z141="","",VLOOKUP(Z141,'シフト記号表（勤務時間帯）'!$D$6:$Z$47,23,FALSE))</f>
        <v/>
      </c>
      <c r="AA143" s="120" t="str">
        <f>IF(AA141="","",VLOOKUP(AA141,'シフト記号表（勤務時間帯）'!$D$6:$Z$47,23,FALSE))</f>
        <v/>
      </c>
      <c r="AB143" s="118" t="str">
        <f>IF(AB141="","",VLOOKUP(AB141,'シフト記号表（勤務時間帯）'!$D$6:$Z$47,23,FALSE))</f>
        <v/>
      </c>
      <c r="AC143" s="119" t="str">
        <f>IF(AC141="","",VLOOKUP(AC141,'シフト記号表（勤務時間帯）'!$D$6:$Z$47,23,FALSE))</f>
        <v/>
      </c>
      <c r="AD143" s="119" t="str">
        <f>IF(AD141="","",VLOOKUP(AD141,'シフト記号表（勤務時間帯）'!$D$6:$Z$47,23,FALSE))</f>
        <v/>
      </c>
      <c r="AE143" s="119" t="str">
        <f>IF(AE141="","",VLOOKUP(AE141,'シフト記号表（勤務時間帯）'!$D$6:$Z$47,23,FALSE))</f>
        <v/>
      </c>
      <c r="AF143" s="119" t="str">
        <f>IF(AF141="","",VLOOKUP(AF141,'シフト記号表（勤務時間帯）'!$D$6:$Z$47,23,FALSE))</f>
        <v/>
      </c>
      <c r="AG143" s="119" t="str">
        <f>IF(AG141="","",VLOOKUP(AG141,'シフト記号表（勤務時間帯）'!$D$6:$Z$47,23,FALSE))</f>
        <v/>
      </c>
      <c r="AH143" s="120" t="str">
        <f>IF(AH141="","",VLOOKUP(AH141,'シフト記号表（勤務時間帯）'!$D$6:$Z$47,23,FALSE))</f>
        <v/>
      </c>
      <c r="AI143" s="118" t="str">
        <f>IF(AI141="","",VLOOKUP(AI141,'シフト記号表（勤務時間帯）'!$D$6:$Z$47,23,FALSE))</f>
        <v/>
      </c>
      <c r="AJ143" s="119" t="str">
        <f>IF(AJ141="","",VLOOKUP(AJ141,'シフト記号表（勤務時間帯）'!$D$6:$Z$47,23,FALSE))</f>
        <v/>
      </c>
      <c r="AK143" s="119" t="str">
        <f>IF(AK141="","",VLOOKUP(AK141,'シフト記号表（勤務時間帯）'!$D$6:$Z$47,23,FALSE))</f>
        <v/>
      </c>
      <c r="AL143" s="119" t="str">
        <f>IF(AL141="","",VLOOKUP(AL141,'シフト記号表（勤務時間帯）'!$D$6:$Z$47,23,FALSE))</f>
        <v/>
      </c>
      <c r="AM143" s="119" t="str">
        <f>IF(AM141="","",VLOOKUP(AM141,'シフト記号表（勤務時間帯）'!$D$6:$Z$47,23,FALSE))</f>
        <v/>
      </c>
      <c r="AN143" s="119" t="str">
        <f>IF(AN141="","",VLOOKUP(AN141,'シフト記号表（勤務時間帯）'!$D$6:$Z$47,23,FALSE))</f>
        <v/>
      </c>
      <c r="AO143" s="120" t="str">
        <f>IF(AO141="","",VLOOKUP(AO141,'シフト記号表（勤務時間帯）'!$D$6:$Z$47,23,FALSE))</f>
        <v/>
      </c>
      <c r="AP143" s="118" t="str">
        <f>IF(AP141="","",VLOOKUP(AP141,'シフト記号表（勤務時間帯）'!$D$6:$Z$47,23,FALSE))</f>
        <v/>
      </c>
      <c r="AQ143" s="119" t="str">
        <f>IF(AQ141="","",VLOOKUP(AQ141,'シフト記号表（勤務時間帯）'!$D$6:$Z$47,23,FALSE))</f>
        <v/>
      </c>
      <c r="AR143" s="119" t="str">
        <f>IF(AR141="","",VLOOKUP(AR141,'シフト記号表（勤務時間帯）'!$D$6:$Z$47,23,FALSE))</f>
        <v/>
      </c>
      <c r="AS143" s="119" t="str">
        <f>IF(AS141="","",VLOOKUP(AS141,'シフト記号表（勤務時間帯）'!$D$6:$Z$47,23,FALSE))</f>
        <v/>
      </c>
      <c r="AT143" s="119" t="str">
        <f>IF(AT141="","",VLOOKUP(AT141,'シフト記号表（勤務時間帯）'!$D$6:$Z$47,23,FALSE))</f>
        <v/>
      </c>
      <c r="AU143" s="119" t="str">
        <f>IF(AU141="","",VLOOKUP(AU141,'シフト記号表（勤務時間帯）'!$D$6:$Z$47,23,FALSE))</f>
        <v/>
      </c>
      <c r="AV143" s="120" t="str">
        <f>IF(AV141="","",VLOOKUP(AV141,'シフト記号表（勤務時間帯）'!$D$6:$Z$47,23,FALSE))</f>
        <v/>
      </c>
      <c r="AW143" s="118" t="str">
        <f>IF(AW141="","",VLOOKUP(AW141,'シフト記号表（勤務時間帯）'!$D$6:$Z$47,23,FALSE))</f>
        <v/>
      </c>
      <c r="AX143" s="119" t="str">
        <f>IF(AX141="","",VLOOKUP(AX141,'シフト記号表（勤務時間帯）'!$D$6:$Z$47,23,FALSE))</f>
        <v/>
      </c>
      <c r="AY143" s="119" t="str">
        <f>IF(AY141="","",VLOOKUP(AY141,'シフト記号表（勤務時間帯）'!$D$6:$Z$47,23,FALSE))</f>
        <v/>
      </c>
      <c r="AZ143" s="306">
        <f>IF($BC$3="４週",SUM(U143:AV143),IF($BC$3="暦月",SUM(U143:AY143),""))</f>
        <v>0</v>
      </c>
      <c r="BA143" s="307"/>
      <c r="BB143" s="308">
        <f>IF($BC$3="４週",AZ143/4,IF($BC$3="暦月",(AZ143/($BC$8/7)),""))</f>
        <v>0</v>
      </c>
      <c r="BC143" s="307"/>
      <c r="BD143" s="300"/>
      <c r="BE143" s="301"/>
      <c r="BF143" s="301"/>
      <c r="BG143" s="301"/>
      <c r="BH143" s="302"/>
    </row>
    <row r="144" spans="2:60" ht="20.25" customHeight="1" x14ac:dyDescent="0.4">
      <c r="B144" s="121"/>
      <c r="C144" s="282"/>
      <c r="D144" s="283"/>
      <c r="E144" s="284"/>
      <c r="F144" s="122"/>
      <c r="G144" s="123"/>
      <c r="H144" s="343"/>
      <c r="I144" s="263"/>
      <c r="J144" s="264"/>
      <c r="K144" s="264"/>
      <c r="L144" s="265"/>
      <c r="M144" s="253"/>
      <c r="N144" s="254"/>
      <c r="O144" s="255"/>
      <c r="P144" s="142" t="s">
        <v>18</v>
      </c>
      <c r="Q144" s="143"/>
      <c r="R144" s="143"/>
      <c r="S144" s="144"/>
      <c r="T144" s="145"/>
      <c r="U144" s="128"/>
      <c r="V144" s="129"/>
      <c r="W144" s="129"/>
      <c r="X144" s="129"/>
      <c r="Y144" s="129"/>
      <c r="Z144" s="129"/>
      <c r="AA144" s="130"/>
      <c r="AB144" s="128"/>
      <c r="AC144" s="129"/>
      <c r="AD144" s="129"/>
      <c r="AE144" s="129"/>
      <c r="AF144" s="129"/>
      <c r="AG144" s="129"/>
      <c r="AH144" s="130"/>
      <c r="AI144" s="128"/>
      <c r="AJ144" s="129"/>
      <c r="AK144" s="129"/>
      <c r="AL144" s="129"/>
      <c r="AM144" s="129"/>
      <c r="AN144" s="129"/>
      <c r="AO144" s="130"/>
      <c r="AP144" s="128"/>
      <c r="AQ144" s="129"/>
      <c r="AR144" s="129"/>
      <c r="AS144" s="129"/>
      <c r="AT144" s="129"/>
      <c r="AU144" s="129"/>
      <c r="AV144" s="130"/>
      <c r="AW144" s="128"/>
      <c r="AX144" s="129"/>
      <c r="AY144" s="129"/>
      <c r="AZ144" s="262"/>
      <c r="BA144" s="249"/>
      <c r="BB144" s="248"/>
      <c r="BC144" s="249"/>
      <c r="BD144" s="294"/>
      <c r="BE144" s="295"/>
      <c r="BF144" s="295"/>
      <c r="BG144" s="295"/>
      <c r="BH144" s="296"/>
    </row>
    <row r="145" spans="2:60" ht="20.25" customHeight="1" x14ac:dyDescent="0.4">
      <c r="B145" s="101">
        <f>B142+1</f>
        <v>42</v>
      </c>
      <c r="C145" s="285"/>
      <c r="D145" s="286"/>
      <c r="E145" s="287"/>
      <c r="F145" s="102">
        <f>C144</f>
        <v>0</v>
      </c>
      <c r="G145" s="103"/>
      <c r="H145" s="251"/>
      <c r="I145" s="266"/>
      <c r="J145" s="267"/>
      <c r="K145" s="267"/>
      <c r="L145" s="268"/>
      <c r="M145" s="256"/>
      <c r="N145" s="257"/>
      <c r="O145" s="258"/>
      <c r="P145" s="104" t="s">
        <v>73</v>
      </c>
      <c r="Q145" s="105"/>
      <c r="R145" s="105"/>
      <c r="S145" s="106"/>
      <c r="T145" s="107"/>
      <c r="U145" s="108" t="str">
        <f>IF(U144="","",VLOOKUP(U144,'シフト記号表（勤務時間帯）'!$D$6:$X$47,21,FALSE))</f>
        <v/>
      </c>
      <c r="V145" s="109" t="str">
        <f>IF(V144="","",VLOOKUP(V144,'シフト記号表（勤務時間帯）'!$D$6:$X$47,21,FALSE))</f>
        <v/>
      </c>
      <c r="W145" s="109" t="str">
        <f>IF(W144="","",VLOOKUP(W144,'シフト記号表（勤務時間帯）'!$D$6:$X$47,21,FALSE))</f>
        <v/>
      </c>
      <c r="X145" s="109" t="str">
        <f>IF(X144="","",VLOOKUP(X144,'シフト記号表（勤務時間帯）'!$D$6:$X$47,21,FALSE))</f>
        <v/>
      </c>
      <c r="Y145" s="109" t="str">
        <f>IF(Y144="","",VLOOKUP(Y144,'シフト記号表（勤務時間帯）'!$D$6:$X$47,21,FALSE))</f>
        <v/>
      </c>
      <c r="Z145" s="109" t="str">
        <f>IF(Z144="","",VLOOKUP(Z144,'シフト記号表（勤務時間帯）'!$D$6:$X$47,21,FALSE))</f>
        <v/>
      </c>
      <c r="AA145" s="110" t="str">
        <f>IF(AA144="","",VLOOKUP(AA144,'シフト記号表（勤務時間帯）'!$D$6:$X$47,21,FALSE))</f>
        <v/>
      </c>
      <c r="AB145" s="108" t="str">
        <f>IF(AB144="","",VLOOKUP(AB144,'シフト記号表（勤務時間帯）'!$D$6:$X$47,21,FALSE))</f>
        <v/>
      </c>
      <c r="AC145" s="109" t="str">
        <f>IF(AC144="","",VLOOKUP(AC144,'シフト記号表（勤務時間帯）'!$D$6:$X$47,21,FALSE))</f>
        <v/>
      </c>
      <c r="AD145" s="109" t="str">
        <f>IF(AD144="","",VLOOKUP(AD144,'シフト記号表（勤務時間帯）'!$D$6:$X$47,21,FALSE))</f>
        <v/>
      </c>
      <c r="AE145" s="109" t="str">
        <f>IF(AE144="","",VLOOKUP(AE144,'シフト記号表（勤務時間帯）'!$D$6:$X$47,21,FALSE))</f>
        <v/>
      </c>
      <c r="AF145" s="109" t="str">
        <f>IF(AF144="","",VLOOKUP(AF144,'シフト記号表（勤務時間帯）'!$D$6:$X$47,21,FALSE))</f>
        <v/>
      </c>
      <c r="AG145" s="109" t="str">
        <f>IF(AG144="","",VLOOKUP(AG144,'シフト記号表（勤務時間帯）'!$D$6:$X$47,21,FALSE))</f>
        <v/>
      </c>
      <c r="AH145" s="110" t="str">
        <f>IF(AH144="","",VLOOKUP(AH144,'シフト記号表（勤務時間帯）'!$D$6:$X$47,21,FALSE))</f>
        <v/>
      </c>
      <c r="AI145" s="108" t="str">
        <f>IF(AI144="","",VLOOKUP(AI144,'シフト記号表（勤務時間帯）'!$D$6:$X$47,21,FALSE))</f>
        <v/>
      </c>
      <c r="AJ145" s="109" t="str">
        <f>IF(AJ144="","",VLOOKUP(AJ144,'シフト記号表（勤務時間帯）'!$D$6:$X$47,21,FALSE))</f>
        <v/>
      </c>
      <c r="AK145" s="109" t="str">
        <f>IF(AK144="","",VLOOKUP(AK144,'シフト記号表（勤務時間帯）'!$D$6:$X$47,21,FALSE))</f>
        <v/>
      </c>
      <c r="AL145" s="109" t="str">
        <f>IF(AL144="","",VLOOKUP(AL144,'シフト記号表（勤務時間帯）'!$D$6:$X$47,21,FALSE))</f>
        <v/>
      </c>
      <c r="AM145" s="109" t="str">
        <f>IF(AM144="","",VLOOKUP(AM144,'シフト記号表（勤務時間帯）'!$D$6:$X$47,21,FALSE))</f>
        <v/>
      </c>
      <c r="AN145" s="109" t="str">
        <f>IF(AN144="","",VLOOKUP(AN144,'シフト記号表（勤務時間帯）'!$D$6:$X$47,21,FALSE))</f>
        <v/>
      </c>
      <c r="AO145" s="110" t="str">
        <f>IF(AO144="","",VLOOKUP(AO144,'シフト記号表（勤務時間帯）'!$D$6:$X$47,21,FALSE))</f>
        <v/>
      </c>
      <c r="AP145" s="108" t="str">
        <f>IF(AP144="","",VLOOKUP(AP144,'シフト記号表（勤務時間帯）'!$D$6:$X$47,21,FALSE))</f>
        <v/>
      </c>
      <c r="AQ145" s="109" t="str">
        <f>IF(AQ144="","",VLOOKUP(AQ144,'シフト記号表（勤務時間帯）'!$D$6:$X$47,21,FALSE))</f>
        <v/>
      </c>
      <c r="AR145" s="109" t="str">
        <f>IF(AR144="","",VLOOKUP(AR144,'シフト記号表（勤務時間帯）'!$D$6:$X$47,21,FALSE))</f>
        <v/>
      </c>
      <c r="AS145" s="109" t="str">
        <f>IF(AS144="","",VLOOKUP(AS144,'シフト記号表（勤務時間帯）'!$D$6:$X$47,21,FALSE))</f>
        <v/>
      </c>
      <c r="AT145" s="109" t="str">
        <f>IF(AT144="","",VLOOKUP(AT144,'シフト記号表（勤務時間帯）'!$D$6:$X$47,21,FALSE))</f>
        <v/>
      </c>
      <c r="AU145" s="109" t="str">
        <f>IF(AU144="","",VLOOKUP(AU144,'シフト記号表（勤務時間帯）'!$D$6:$X$47,21,FALSE))</f>
        <v/>
      </c>
      <c r="AV145" s="110" t="str">
        <f>IF(AV144="","",VLOOKUP(AV144,'シフト記号表（勤務時間帯）'!$D$6:$X$47,21,FALSE))</f>
        <v/>
      </c>
      <c r="AW145" s="108" t="str">
        <f>IF(AW144="","",VLOOKUP(AW144,'シフト記号表（勤務時間帯）'!$D$6:$X$47,21,FALSE))</f>
        <v/>
      </c>
      <c r="AX145" s="109" t="str">
        <f>IF(AX144="","",VLOOKUP(AX144,'シフト記号表（勤務時間帯）'!$D$6:$X$47,21,FALSE))</f>
        <v/>
      </c>
      <c r="AY145" s="109" t="str">
        <f>IF(AY144="","",VLOOKUP(AY144,'シフト記号表（勤務時間帯）'!$D$6:$X$47,21,FALSE))</f>
        <v/>
      </c>
      <c r="AZ145" s="303">
        <f>IF($BC$3="４週",SUM(U145:AV145),IF($BC$3="暦月",SUM(U145:AY145),""))</f>
        <v>0</v>
      </c>
      <c r="BA145" s="304"/>
      <c r="BB145" s="305">
        <f>IF($BC$3="４週",AZ145/4,IF($BC$3="暦月",(AZ145/($BC$8/7)),""))</f>
        <v>0</v>
      </c>
      <c r="BC145" s="304"/>
      <c r="BD145" s="297"/>
      <c r="BE145" s="298"/>
      <c r="BF145" s="298"/>
      <c r="BG145" s="298"/>
      <c r="BH145" s="299"/>
    </row>
    <row r="146" spans="2:60" ht="20.25" customHeight="1" x14ac:dyDescent="0.4">
      <c r="B146" s="111"/>
      <c r="C146" s="288"/>
      <c r="D146" s="289"/>
      <c r="E146" s="290"/>
      <c r="F146" s="112"/>
      <c r="G146" s="113">
        <f>C144</f>
        <v>0</v>
      </c>
      <c r="H146" s="252"/>
      <c r="I146" s="269"/>
      <c r="J146" s="270"/>
      <c r="K146" s="270"/>
      <c r="L146" s="271"/>
      <c r="M146" s="259"/>
      <c r="N146" s="260"/>
      <c r="O146" s="261"/>
      <c r="P146" s="146" t="s">
        <v>74</v>
      </c>
      <c r="Q146" s="115"/>
      <c r="R146" s="115"/>
      <c r="S146" s="135"/>
      <c r="T146" s="136"/>
      <c r="U146" s="118" t="str">
        <f>IF(U144="","",VLOOKUP(U144,'シフト記号表（勤務時間帯）'!$D$6:$Z$47,23,FALSE))</f>
        <v/>
      </c>
      <c r="V146" s="119" t="str">
        <f>IF(V144="","",VLOOKUP(V144,'シフト記号表（勤務時間帯）'!$D$6:$Z$47,23,FALSE))</f>
        <v/>
      </c>
      <c r="W146" s="119" t="str">
        <f>IF(W144="","",VLOOKUP(W144,'シフト記号表（勤務時間帯）'!$D$6:$Z$47,23,FALSE))</f>
        <v/>
      </c>
      <c r="X146" s="119" t="str">
        <f>IF(X144="","",VLOOKUP(X144,'シフト記号表（勤務時間帯）'!$D$6:$Z$47,23,FALSE))</f>
        <v/>
      </c>
      <c r="Y146" s="119" t="str">
        <f>IF(Y144="","",VLOOKUP(Y144,'シフト記号表（勤務時間帯）'!$D$6:$Z$47,23,FALSE))</f>
        <v/>
      </c>
      <c r="Z146" s="119" t="str">
        <f>IF(Z144="","",VLOOKUP(Z144,'シフト記号表（勤務時間帯）'!$D$6:$Z$47,23,FALSE))</f>
        <v/>
      </c>
      <c r="AA146" s="120" t="str">
        <f>IF(AA144="","",VLOOKUP(AA144,'シフト記号表（勤務時間帯）'!$D$6:$Z$47,23,FALSE))</f>
        <v/>
      </c>
      <c r="AB146" s="118" t="str">
        <f>IF(AB144="","",VLOOKUP(AB144,'シフト記号表（勤務時間帯）'!$D$6:$Z$47,23,FALSE))</f>
        <v/>
      </c>
      <c r="AC146" s="119" t="str">
        <f>IF(AC144="","",VLOOKUP(AC144,'シフト記号表（勤務時間帯）'!$D$6:$Z$47,23,FALSE))</f>
        <v/>
      </c>
      <c r="AD146" s="119" t="str">
        <f>IF(AD144="","",VLOOKUP(AD144,'シフト記号表（勤務時間帯）'!$D$6:$Z$47,23,FALSE))</f>
        <v/>
      </c>
      <c r="AE146" s="119" t="str">
        <f>IF(AE144="","",VLOOKUP(AE144,'シフト記号表（勤務時間帯）'!$D$6:$Z$47,23,FALSE))</f>
        <v/>
      </c>
      <c r="AF146" s="119" t="str">
        <f>IF(AF144="","",VLOOKUP(AF144,'シフト記号表（勤務時間帯）'!$D$6:$Z$47,23,FALSE))</f>
        <v/>
      </c>
      <c r="AG146" s="119" t="str">
        <f>IF(AG144="","",VLOOKUP(AG144,'シフト記号表（勤務時間帯）'!$D$6:$Z$47,23,FALSE))</f>
        <v/>
      </c>
      <c r="AH146" s="120" t="str">
        <f>IF(AH144="","",VLOOKUP(AH144,'シフト記号表（勤務時間帯）'!$D$6:$Z$47,23,FALSE))</f>
        <v/>
      </c>
      <c r="AI146" s="118" t="str">
        <f>IF(AI144="","",VLOOKUP(AI144,'シフト記号表（勤務時間帯）'!$D$6:$Z$47,23,FALSE))</f>
        <v/>
      </c>
      <c r="AJ146" s="119" t="str">
        <f>IF(AJ144="","",VLOOKUP(AJ144,'シフト記号表（勤務時間帯）'!$D$6:$Z$47,23,FALSE))</f>
        <v/>
      </c>
      <c r="AK146" s="119" t="str">
        <f>IF(AK144="","",VLOOKUP(AK144,'シフト記号表（勤務時間帯）'!$D$6:$Z$47,23,FALSE))</f>
        <v/>
      </c>
      <c r="AL146" s="119" t="str">
        <f>IF(AL144="","",VLOOKUP(AL144,'シフト記号表（勤務時間帯）'!$D$6:$Z$47,23,FALSE))</f>
        <v/>
      </c>
      <c r="AM146" s="119" t="str">
        <f>IF(AM144="","",VLOOKUP(AM144,'シフト記号表（勤務時間帯）'!$D$6:$Z$47,23,FALSE))</f>
        <v/>
      </c>
      <c r="AN146" s="119" t="str">
        <f>IF(AN144="","",VLOOKUP(AN144,'シフト記号表（勤務時間帯）'!$D$6:$Z$47,23,FALSE))</f>
        <v/>
      </c>
      <c r="AO146" s="120" t="str">
        <f>IF(AO144="","",VLOOKUP(AO144,'シフト記号表（勤務時間帯）'!$D$6:$Z$47,23,FALSE))</f>
        <v/>
      </c>
      <c r="AP146" s="118" t="str">
        <f>IF(AP144="","",VLOOKUP(AP144,'シフト記号表（勤務時間帯）'!$D$6:$Z$47,23,FALSE))</f>
        <v/>
      </c>
      <c r="AQ146" s="119" t="str">
        <f>IF(AQ144="","",VLOOKUP(AQ144,'シフト記号表（勤務時間帯）'!$D$6:$Z$47,23,FALSE))</f>
        <v/>
      </c>
      <c r="AR146" s="119" t="str">
        <f>IF(AR144="","",VLOOKUP(AR144,'シフト記号表（勤務時間帯）'!$D$6:$Z$47,23,FALSE))</f>
        <v/>
      </c>
      <c r="AS146" s="119" t="str">
        <f>IF(AS144="","",VLOOKUP(AS144,'シフト記号表（勤務時間帯）'!$D$6:$Z$47,23,FALSE))</f>
        <v/>
      </c>
      <c r="AT146" s="119" t="str">
        <f>IF(AT144="","",VLOOKUP(AT144,'シフト記号表（勤務時間帯）'!$D$6:$Z$47,23,FALSE))</f>
        <v/>
      </c>
      <c r="AU146" s="119" t="str">
        <f>IF(AU144="","",VLOOKUP(AU144,'シフト記号表（勤務時間帯）'!$D$6:$Z$47,23,FALSE))</f>
        <v/>
      </c>
      <c r="AV146" s="120" t="str">
        <f>IF(AV144="","",VLOOKUP(AV144,'シフト記号表（勤務時間帯）'!$D$6:$Z$47,23,FALSE))</f>
        <v/>
      </c>
      <c r="AW146" s="118" t="str">
        <f>IF(AW144="","",VLOOKUP(AW144,'シフト記号表（勤務時間帯）'!$D$6:$Z$47,23,FALSE))</f>
        <v/>
      </c>
      <c r="AX146" s="119" t="str">
        <f>IF(AX144="","",VLOOKUP(AX144,'シフト記号表（勤務時間帯）'!$D$6:$Z$47,23,FALSE))</f>
        <v/>
      </c>
      <c r="AY146" s="119" t="str">
        <f>IF(AY144="","",VLOOKUP(AY144,'シフト記号表（勤務時間帯）'!$D$6:$Z$47,23,FALSE))</f>
        <v/>
      </c>
      <c r="AZ146" s="306">
        <f>IF($BC$3="４週",SUM(U146:AV146),IF($BC$3="暦月",SUM(U146:AY146),""))</f>
        <v>0</v>
      </c>
      <c r="BA146" s="307"/>
      <c r="BB146" s="308">
        <f>IF($BC$3="４週",AZ146/4,IF($BC$3="暦月",(AZ146/($BC$8/7)),""))</f>
        <v>0</v>
      </c>
      <c r="BC146" s="307"/>
      <c r="BD146" s="300"/>
      <c r="BE146" s="301"/>
      <c r="BF146" s="301"/>
      <c r="BG146" s="301"/>
      <c r="BH146" s="302"/>
    </row>
    <row r="147" spans="2:60" ht="20.25" customHeight="1" x14ac:dyDescent="0.4">
      <c r="B147" s="121"/>
      <c r="C147" s="282"/>
      <c r="D147" s="283"/>
      <c r="E147" s="284"/>
      <c r="F147" s="122"/>
      <c r="G147" s="123"/>
      <c r="H147" s="343"/>
      <c r="I147" s="263"/>
      <c r="J147" s="264"/>
      <c r="K147" s="264"/>
      <c r="L147" s="265"/>
      <c r="M147" s="253"/>
      <c r="N147" s="254"/>
      <c r="O147" s="255"/>
      <c r="P147" s="142" t="s">
        <v>18</v>
      </c>
      <c r="Q147" s="143"/>
      <c r="R147" s="143"/>
      <c r="S147" s="144"/>
      <c r="T147" s="145"/>
      <c r="U147" s="128"/>
      <c r="V147" s="129"/>
      <c r="W147" s="129"/>
      <c r="X147" s="129"/>
      <c r="Y147" s="129"/>
      <c r="Z147" s="129"/>
      <c r="AA147" s="130"/>
      <c r="AB147" s="128"/>
      <c r="AC147" s="129"/>
      <c r="AD147" s="129"/>
      <c r="AE147" s="129"/>
      <c r="AF147" s="129"/>
      <c r="AG147" s="129"/>
      <c r="AH147" s="130"/>
      <c r="AI147" s="128"/>
      <c r="AJ147" s="129"/>
      <c r="AK147" s="129"/>
      <c r="AL147" s="129"/>
      <c r="AM147" s="129"/>
      <c r="AN147" s="129"/>
      <c r="AO147" s="130"/>
      <c r="AP147" s="128"/>
      <c r="AQ147" s="129"/>
      <c r="AR147" s="129"/>
      <c r="AS147" s="129"/>
      <c r="AT147" s="129"/>
      <c r="AU147" s="129"/>
      <c r="AV147" s="130"/>
      <c r="AW147" s="128"/>
      <c r="AX147" s="129"/>
      <c r="AY147" s="129"/>
      <c r="AZ147" s="262"/>
      <c r="BA147" s="249"/>
      <c r="BB147" s="248"/>
      <c r="BC147" s="249"/>
      <c r="BD147" s="294"/>
      <c r="BE147" s="295"/>
      <c r="BF147" s="295"/>
      <c r="BG147" s="295"/>
      <c r="BH147" s="296"/>
    </row>
    <row r="148" spans="2:60" ht="20.25" customHeight="1" x14ac:dyDescent="0.4">
      <c r="B148" s="101">
        <f>B145+1</f>
        <v>43</v>
      </c>
      <c r="C148" s="285"/>
      <c r="D148" s="286"/>
      <c r="E148" s="287"/>
      <c r="F148" s="102">
        <f>C147</f>
        <v>0</v>
      </c>
      <c r="G148" s="103"/>
      <c r="H148" s="251"/>
      <c r="I148" s="266"/>
      <c r="J148" s="267"/>
      <c r="K148" s="267"/>
      <c r="L148" s="268"/>
      <c r="M148" s="256"/>
      <c r="N148" s="257"/>
      <c r="O148" s="258"/>
      <c r="P148" s="104" t="s">
        <v>73</v>
      </c>
      <c r="Q148" s="105"/>
      <c r="R148" s="105"/>
      <c r="S148" s="106"/>
      <c r="T148" s="107"/>
      <c r="U148" s="108" t="str">
        <f>IF(U147="","",VLOOKUP(U147,'シフト記号表（勤務時間帯）'!$D$6:$X$47,21,FALSE))</f>
        <v/>
      </c>
      <c r="V148" s="109" t="str">
        <f>IF(V147="","",VLOOKUP(V147,'シフト記号表（勤務時間帯）'!$D$6:$X$47,21,FALSE))</f>
        <v/>
      </c>
      <c r="W148" s="109" t="str">
        <f>IF(W147="","",VLOOKUP(W147,'シフト記号表（勤務時間帯）'!$D$6:$X$47,21,FALSE))</f>
        <v/>
      </c>
      <c r="X148" s="109" t="str">
        <f>IF(X147="","",VLOOKUP(X147,'シフト記号表（勤務時間帯）'!$D$6:$X$47,21,FALSE))</f>
        <v/>
      </c>
      <c r="Y148" s="109" t="str">
        <f>IF(Y147="","",VLOOKUP(Y147,'シフト記号表（勤務時間帯）'!$D$6:$X$47,21,FALSE))</f>
        <v/>
      </c>
      <c r="Z148" s="109" t="str">
        <f>IF(Z147="","",VLOOKUP(Z147,'シフト記号表（勤務時間帯）'!$D$6:$X$47,21,FALSE))</f>
        <v/>
      </c>
      <c r="AA148" s="110" t="str">
        <f>IF(AA147="","",VLOOKUP(AA147,'シフト記号表（勤務時間帯）'!$D$6:$X$47,21,FALSE))</f>
        <v/>
      </c>
      <c r="AB148" s="108" t="str">
        <f>IF(AB147="","",VLOOKUP(AB147,'シフト記号表（勤務時間帯）'!$D$6:$X$47,21,FALSE))</f>
        <v/>
      </c>
      <c r="AC148" s="109" t="str">
        <f>IF(AC147="","",VLOOKUP(AC147,'シフト記号表（勤務時間帯）'!$D$6:$X$47,21,FALSE))</f>
        <v/>
      </c>
      <c r="AD148" s="109" t="str">
        <f>IF(AD147="","",VLOOKUP(AD147,'シフト記号表（勤務時間帯）'!$D$6:$X$47,21,FALSE))</f>
        <v/>
      </c>
      <c r="AE148" s="109" t="str">
        <f>IF(AE147="","",VLOOKUP(AE147,'シフト記号表（勤務時間帯）'!$D$6:$X$47,21,FALSE))</f>
        <v/>
      </c>
      <c r="AF148" s="109" t="str">
        <f>IF(AF147="","",VLOOKUP(AF147,'シフト記号表（勤務時間帯）'!$D$6:$X$47,21,FALSE))</f>
        <v/>
      </c>
      <c r="AG148" s="109" t="str">
        <f>IF(AG147="","",VLOOKUP(AG147,'シフト記号表（勤務時間帯）'!$D$6:$X$47,21,FALSE))</f>
        <v/>
      </c>
      <c r="AH148" s="110" t="str">
        <f>IF(AH147="","",VLOOKUP(AH147,'シフト記号表（勤務時間帯）'!$D$6:$X$47,21,FALSE))</f>
        <v/>
      </c>
      <c r="AI148" s="108" t="str">
        <f>IF(AI147="","",VLOOKUP(AI147,'シフト記号表（勤務時間帯）'!$D$6:$X$47,21,FALSE))</f>
        <v/>
      </c>
      <c r="AJ148" s="109" t="str">
        <f>IF(AJ147="","",VLOOKUP(AJ147,'シフト記号表（勤務時間帯）'!$D$6:$X$47,21,FALSE))</f>
        <v/>
      </c>
      <c r="AK148" s="109" t="str">
        <f>IF(AK147="","",VLOOKUP(AK147,'シフト記号表（勤務時間帯）'!$D$6:$X$47,21,FALSE))</f>
        <v/>
      </c>
      <c r="AL148" s="109" t="str">
        <f>IF(AL147="","",VLOOKUP(AL147,'シフト記号表（勤務時間帯）'!$D$6:$X$47,21,FALSE))</f>
        <v/>
      </c>
      <c r="AM148" s="109" t="str">
        <f>IF(AM147="","",VLOOKUP(AM147,'シフト記号表（勤務時間帯）'!$D$6:$X$47,21,FALSE))</f>
        <v/>
      </c>
      <c r="AN148" s="109" t="str">
        <f>IF(AN147="","",VLOOKUP(AN147,'シフト記号表（勤務時間帯）'!$D$6:$X$47,21,FALSE))</f>
        <v/>
      </c>
      <c r="AO148" s="110" t="str">
        <f>IF(AO147="","",VLOOKUP(AO147,'シフト記号表（勤務時間帯）'!$D$6:$X$47,21,FALSE))</f>
        <v/>
      </c>
      <c r="AP148" s="108" t="str">
        <f>IF(AP147="","",VLOOKUP(AP147,'シフト記号表（勤務時間帯）'!$D$6:$X$47,21,FALSE))</f>
        <v/>
      </c>
      <c r="AQ148" s="109" t="str">
        <f>IF(AQ147="","",VLOOKUP(AQ147,'シフト記号表（勤務時間帯）'!$D$6:$X$47,21,FALSE))</f>
        <v/>
      </c>
      <c r="AR148" s="109" t="str">
        <f>IF(AR147="","",VLOOKUP(AR147,'シフト記号表（勤務時間帯）'!$D$6:$X$47,21,FALSE))</f>
        <v/>
      </c>
      <c r="AS148" s="109" t="str">
        <f>IF(AS147="","",VLOOKUP(AS147,'シフト記号表（勤務時間帯）'!$D$6:$X$47,21,FALSE))</f>
        <v/>
      </c>
      <c r="AT148" s="109" t="str">
        <f>IF(AT147="","",VLOOKUP(AT147,'シフト記号表（勤務時間帯）'!$D$6:$X$47,21,FALSE))</f>
        <v/>
      </c>
      <c r="AU148" s="109" t="str">
        <f>IF(AU147="","",VLOOKUP(AU147,'シフト記号表（勤務時間帯）'!$D$6:$X$47,21,FALSE))</f>
        <v/>
      </c>
      <c r="AV148" s="110" t="str">
        <f>IF(AV147="","",VLOOKUP(AV147,'シフト記号表（勤務時間帯）'!$D$6:$X$47,21,FALSE))</f>
        <v/>
      </c>
      <c r="AW148" s="108" t="str">
        <f>IF(AW147="","",VLOOKUP(AW147,'シフト記号表（勤務時間帯）'!$D$6:$X$47,21,FALSE))</f>
        <v/>
      </c>
      <c r="AX148" s="109" t="str">
        <f>IF(AX147="","",VLOOKUP(AX147,'シフト記号表（勤務時間帯）'!$D$6:$X$47,21,FALSE))</f>
        <v/>
      </c>
      <c r="AY148" s="109" t="str">
        <f>IF(AY147="","",VLOOKUP(AY147,'シフト記号表（勤務時間帯）'!$D$6:$X$47,21,FALSE))</f>
        <v/>
      </c>
      <c r="AZ148" s="303">
        <f>IF($BC$3="４週",SUM(U148:AV148),IF($BC$3="暦月",SUM(U148:AY148),""))</f>
        <v>0</v>
      </c>
      <c r="BA148" s="304"/>
      <c r="BB148" s="305">
        <f>IF($BC$3="４週",AZ148/4,IF($BC$3="暦月",(AZ148/($BC$8/7)),""))</f>
        <v>0</v>
      </c>
      <c r="BC148" s="304"/>
      <c r="BD148" s="297"/>
      <c r="BE148" s="298"/>
      <c r="BF148" s="298"/>
      <c r="BG148" s="298"/>
      <c r="BH148" s="299"/>
    </row>
    <row r="149" spans="2:60" ht="20.25" customHeight="1" x14ac:dyDescent="0.4">
      <c r="B149" s="111"/>
      <c r="C149" s="288"/>
      <c r="D149" s="289"/>
      <c r="E149" s="290"/>
      <c r="F149" s="112"/>
      <c r="G149" s="113">
        <f>C147</f>
        <v>0</v>
      </c>
      <c r="H149" s="252"/>
      <c r="I149" s="269"/>
      <c r="J149" s="270"/>
      <c r="K149" s="270"/>
      <c r="L149" s="271"/>
      <c r="M149" s="259"/>
      <c r="N149" s="260"/>
      <c r="O149" s="261"/>
      <c r="P149" s="146" t="s">
        <v>74</v>
      </c>
      <c r="Q149" s="115"/>
      <c r="R149" s="115"/>
      <c r="S149" s="135"/>
      <c r="T149" s="136"/>
      <c r="U149" s="118" t="str">
        <f>IF(U147="","",VLOOKUP(U147,'シフト記号表（勤務時間帯）'!$D$6:$Z$47,23,FALSE))</f>
        <v/>
      </c>
      <c r="V149" s="119" t="str">
        <f>IF(V147="","",VLOOKUP(V147,'シフト記号表（勤務時間帯）'!$D$6:$Z$47,23,FALSE))</f>
        <v/>
      </c>
      <c r="W149" s="119" t="str">
        <f>IF(W147="","",VLOOKUP(W147,'シフト記号表（勤務時間帯）'!$D$6:$Z$47,23,FALSE))</f>
        <v/>
      </c>
      <c r="X149" s="119" t="str">
        <f>IF(X147="","",VLOOKUP(X147,'シフト記号表（勤務時間帯）'!$D$6:$Z$47,23,FALSE))</f>
        <v/>
      </c>
      <c r="Y149" s="119" t="str">
        <f>IF(Y147="","",VLOOKUP(Y147,'シフト記号表（勤務時間帯）'!$D$6:$Z$47,23,FALSE))</f>
        <v/>
      </c>
      <c r="Z149" s="119" t="str">
        <f>IF(Z147="","",VLOOKUP(Z147,'シフト記号表（勤務時間帯）'!$D$6:$Z$47,23,FALSE))</f>
        <v/>
      </c>
      <c r="AA149" s="120" t="str">
        <f>IF(AA147="","",VLOOKUP(AA147,'シフト記号表（勤務時間帯）'!$D$6:$Z$47,23,FALSE))</f>
        <v/>
      </c>
      <c r="AB149" s="118" t="str">
        <f>IF(AB147="","",VLOOKUP(AB147,'シフト記号表（勤務時間帯）'!$D$6:$Z$47,23,FALSE))</f>
        <v/>
      </c>
      <c r="AC149" s="119" t="str">
        <f>IF(AC147="","",VLOOKUP(AC147,'シフト記号表（勤務時間帯）'!$D$6:$Z$47,23,FALSE))</f>
        <v/>
      </c>
      <c r="AD149" s="119" t="str">
        <f>IF(AD147="","",VLOOKUP(AD147,'シフト記号表（勤務時間帯）'!$D$6:$Z$47,23,FALSE))</f>
        <v/>
      </c>
      <c r="AE149" s="119" t="str">
        <f>IF(AE147="","",VLOOKUP(AE147,'シフト記号表（勤務時間帯）'!$D$6:$Z$47,23,FALSE))</f>
        <v/>
      </c>
      <c r="AF149" s="119" t="str">
        <f>IF(AF147="","",VLOOKUP(AF147,'シフト記号表（勤務時間帯）'!$D$6:$Z$47,23,FALSE))</f>
        <v/>
      </c>
      <c r="AG149" s="119" t="str">
        <f>IF(AG147="","",VLOOKUP(AG147,'シフト記号表（勤務時間帯）'!$D$6:$Z$47,23,FALSE))</f>
        <v/>
      </c>
      <c r="AH149" s="120" t="str">
        <f>IF(AH147="","",VLOOKUP(AH147,'シフト記号表（勤務時間帯）'!$D$6:$Z$47,23,FALSE))</f>
        <v/>
      </c>
      <c r="AI149" s="118" t="str">
        <f>IF(AI147="","",VLOOKUP(AI147,'シフト記号表（勤務時間帯）'!$D$6:$Z$47,23,FALSE))</f>
        <v/>
      </c>
      <c r="AJ149" s="119" t="str">
        <f>IF(AJ147="","",VLOOKUP(AJ147,'シフト記号表（勤務時間帯）'!$D$6:$Z$47,23,FALSE))</f>
        <v/>
      </c>
      <c r="AK149" s="119" t="str">
        <f>IF(AK147="","",VLOOKUP(AK147,'シフト記号表（勤務時間帯）'!$D$6:$Z$47,23,FALSE))</f>
        <v/>
      </c>
      <c r="AL149" s="119" t="str">
        <f>IF(AL147="","",VLOOKUP(AL147,'シフト記号表（勤務時間帯）'!$D$6:$Z$47,23,FALSE))</f>
        <v/>
      </c>
      <c r="AM149" s="119" t="str">
        <f>IF(AM147="","",VLOOKUP(AM147,'シフト記号表（勤務時間帯）'!$D$6:$Z$47,23,FALSE))</f>
        <v/>
      </c>
      <c r="AN149" s="119" t="str">
        <f>IF(AN147="","",VLOOKUP(AN147,'シフト記号表（勤務時間帯）'!$D$6:$Z$47,23,FALSE))</f>
        <v/>
      </c>
      <c r="AO149" s="120" t="str">
        <f>IF(AO147="","",VLOOKUP(AO147,'シフト記号表（勤務時間帯）'!$D$6:$Z$47,23,FALSE))</f>
        <v/>
      </c>
      <c r="AP149" s="118" t="str">
        <f>IF(AP147="","",VLOOKUP(AP147,'シフト記号表（勤務時間帯）'!$D$6:$Z$47,23,FALSE))</f>
        <v/>
      </c>
      <c r="AQ149" s="119" t="str">
        <f>IF(AQ147="","",VLOOKUP(AQ147,'シフト記号表（勤務時間帯）'!$D$6:$Z$47,23,FALSE))</f>
        <v/>
      </c>
      <c r="AR149" s="119" t="str">
        <f>IF(AR147="","",VLOOKUP(AR147,'シフト記号表（勤務時間帯）'!$D$6:$Z$47,23,FALSE))</f>
        <v/>
      </c>
      <c r="AS149" s="119" t="str">
        <f>IF(AS147="","",VLOOKUP(AS147,'シフト記号表（勤務時間帯）'!$D$6:$Z$47,23,FALSE))</f>
        <v/>
      </c>
      <c r="AT149" s="119" t="str">
        <f>IF(AT147="","",VLOOKUP(AT147,'シフト記号表（勤務時間帯）'!$D$6:$Z$47,23,FALSE))</f>
        <v/>
      </c>
      <c r="AU149" s="119" t="str">
        <f>IF(AU147="","",VLOOKUP(AU147,'シフト記号表（勤務時間帯）'!$D$6:$Z$47,23,FALSE))</f>
        <v/>
      </c>
      <c r="AV149" s="120" t="str">
        <f>IF(AV147="","",VLOOKUP(AV147,'シフト記号表（勤務時間帯）'!$D$6:$Z$47,23,FALSE))</f>
        <v/>
      </c>
      <c r="AW149" s="118" t="str">
        <f>IF(AW147="","",VLOOKUP(AW147,'シフト記号表（勤務時間帯）'!$D$6:$Z$47,23,FALSE))</f>
        <v/>
      </c>
      <c r="AX149" s="119" t="str">
        <f>IF(AX147="","",VLOOKUP(AX147,'シフト記号表（勤務時間帯）'!$D$6:$Z$47,23,FALSE))</f>
        <v/>
      </c>
      <c r="AY149" s="119" t="str">
        <f>IF(AY147="","",VLOOKUP(AY147,'シフト記号表（勤務時間帯）'!$D$6:$Z$47,23,FALSE))</f>
        <v/>
      </c>
      <c r="AZ149" s="306">
        <f>IF($BC$3="４週",SUM(U149:AV149),IF($BC$3="暦月",SUM(U149:AY149),""))</f>
        <v>0</v>
      </c>
      <c r="BA149" s="307"/>
      <c r="BB149" s="308">
        <f>IF($BC$3="４週",AZ149/4,IF($BC$3="暦月",(AZ149/($BC$8/7)),""))</f>
        <v>0</v>
      </c>
      <c r="BC149" s="307"/>
      <c r="BD149" s="300"/>
      <c r="BE149" s="301"/>
      <c r="BF149" s="301"/>
      <c r="BG149" s="301"/>
      <c r="BH149" s="302"/>
    </row>
    <row r="150" spans="2:60" ht="20.25" customHeight="1" x14ac:dyDescent="0.4">
      <c r="B150" s="121"/>
      <c r="C150" s="282"/>
      <c r="D150" s="283"/>
      <c r="E150" s="284"/>
      <c r="F150" s="122"/>
      <c r="G150" s="123"/>
      <c r="H150" s="343"/>
      <c r="I150" s="263"/>
      <c r="J150" s="264"/>
      <c r="K150" s="264"/>
      <c r="L150" s="265"/>
      <c r="M150" s="253"/>
      <c r="N150" s="254"/>
      <c r="O150" s="255"/>
      <c r="P150" s="142" t="s">
        <v>18</v>
      </c>
      <c r="Q150" s="143"/>
      <c r="R150" s="143"/>
      <c r="S150" s="144"/>
      <c r="T150" s="145"/>
      <c r="U150" s="128"/>
      <c r="V150" s="129"/>
      <c r="W150" s="129"/>
      <c r="X150" s="129"/>
      <c r="Y150" s="129"/>
      <c r="Z150" s="129"/>
      <c r="AA150" s="130"/>
      <c r="AB150" s="128"/>
      <c r="AC150" s="129"/>
      <c r="AD150" s="129"/>
      <c r="AE150" s="129"/>
      <c r="AF150" s="129"/>
      <c r="AG150" s="129"/>
      <c r="AH150" s="130"/>
      <c r="AI150" s="128"/>
      <c r="AJ150" s="129"/>
      <c r="AK150" s="129"/>
      <c r="AL150" s="129"/>
      <c r="AM150" s="129"/>
      <c r="AN150" s="129"/>
      <c r="AO150" s="130"/>
      <c r="AP150" s="128"/>
      <c r="AQ150" s="129"/>
      <c r="AR150" s="129"/>
      <c r="AS150" s="129"/>
      <c r="AT150" s="129"/>
      <c r="AU150" s="129"/>
      <c r="AV150" s="130"/>
      <c r="AW150" s="128"/>
      <c r="AX150" s="129"/>
      <c r="AY150" s="129"/>
      <c r="AZ150" s="262"/>
      <c r="BA150" s="249"/>
      <c r="BB150" s="248"/>
      <c r="BC150" s="249"/>
      <c r="BD150" s="294"/>
      <c r="BE150" s="295"/>
      <c r="BF150" s="295"/>
      <c r="BG150" s="295"/>
      <c r="BH150" s="296"/>
    </row>
    <row r="151" spans="2:60" ht="20.25" customHeight="1" x14ac:dyDescent="0.4">
      <c r="B151" s="101">
        <f>B148+1</f>
        <v>44</v>
      </c>
      <c r="C151" s="285"/>
      <c r="D151" s="286"/>
      <c r="E151" s="287"/>
      <c r="F151" s="102">
        <f>C150</f>
        <v>0</v>
      </c>
      <c r="G151" s="103"/>
      <c r="H151" s="251"/>
      <c r="I151" s="266"/>
      <c r="J151" s="267"/>
      <c r="K151" s="267"/>
      <c r="L151" s="268"/>
      <c r="M151" s="256"/>
      <c r="N151" s="257"/>
      <c r="O151" s="258"/>
      <c r="P151" s="104" t="s">
        <v>73</v>
      </c>
      <c r="Q151" s="105"/>
      <c r="R151" s="105"/>
      <c r="S151" s="106"/>
      <c r="T151" s="107"/>
      <c r="U151" s="108" t="str">
        <f>IF(U150="","",VLOOKUP(U150,'シフト記号表（勤務時間帯）'!$D$6:$X$47,21,FALSE))</f>
        <v/>
      </c>
      <c r="V151" s="109" t="str">
        <f>IF(V150="","",VLOOKUP(V150,'シフト記号表（勤務時間帯）'!$D$6:$X$47,21,FALSE))</f>
        <v/>
      </c>
      <c r="W151" s="109" t="str">
        <f>IF(W150="","",VLOOKUP(W150,'シフト記号表（勤務時間帯）'!$D$6:$X$47,21,FALSE))</f>
        <v/>
      </c>
      <c r="X151" s="109" t="str">
        <f>IF(X150="","",VLOOKUP(X150,'シフト記号表（勤務時間帯）'!$D$6:$X$47,21,FALSE))</f>
        <v/>
      </c>
      <c r="Y151" s="109" t="str">
        <f>IF(Y150="","",VLOOKUP(Y150,'シフト記号表（勤務時間帯）'!$D$6:$X$47,21,FALSE))</f>
        <v/>
      </c>
      <c r="Z151" s="109" t="str">
        <f>IF(Z150="","",VLOOKUP(Z150,'シフト記号表（勤務時間帯）'!$D$6:$X$47,21,FALSE))</f>
        <v/>
      </c>
      <c r="AA151" s="110" t="str">
        <f>IF(AA150="","",VLOOKUP(AA150,'シフト記号表（勤務時間帯）'!$D$6:$X$47,21,FALSE))</f>
        <v/>
      </c>
      <c r="AB151" s="108" t="str">
        <f>IF(AB150="","",VLOOKUP(AB150,'シフト記号表（勤務時間帯）'!$D$6:$X$47,21,FALSE))</f>
        <v/>
      </c>
      <c r="AC151" s="109" t="str">
        <f>IF(AC150="","",VLOOKUP(AC150,'シフト記号表（勤務時間帯）'!$D$6:$X$47,21,FALSE))</f>
        <v/>
      </c>
      <c r="AD151" s="109" t="str">
        <f>IF(AD150="","",VLOOKUP(AD150,'シフト記号表（勤務時間帯）'!$D$6:$X$47,21,FALSE))</f>
        <v/>
      </c>
      <c r="AE151" s="109" t="str">
        <f>IF(AE150="","",VLOOKUP(AE150,'シフト記号表（勤務時間帯）'!$D$6:$X$47,21,FALSE))</f>
        <v/>
      </c>
      <c r="AF151" s="109" t="str">
        <f>IF(AF150="","",VLOOKUP(AF150,'シフト記号表（勤務時間帯）'!$D$6:$X$47,21,FALSE))</f>
        <v/>
      </c>
      <c r="AG151" s="109" t="str">
        <f>IF(AG150="","",VLOOKUP(AG150,'シフト記号表（勤務時間帯）'!$D$6:$X$47,21,FALSE))</f>
        <v/>
      </c>
      <c r="AH151" s="110" t="str">
        <f>IF(AH150="","",VLOOKUP(AH150,'シフト記号表（勤務時間帯）'!$D$6:$X$47,21,FALSE))</f>
        <v/>
      </c>
      <c r="AI151" s="108" t="str">
        <f>IF(AI150="","",VLOOKUP(AI150,'シフト記号表（勤務時間帯）'!$D$6:$X$47,21,FALSE))</f>
        <v/>
      </c>
      <c r="AJ151" s="109" t="str">
        <f>IF(AJ150="","",VLOOKUP(AJ150,'シフト記号表（勤務時間帯）'!$D$6:$X$47,21,FALSE))</f>
        <v/>
      </c>
      <c r="AK151" s="109" t="str">
        <f>IF(AK150="","",VLOOKUP(AK150,'シフト記号表（勤務時間帯）'!$D$6:$X$47,21,FALSE))</f>
        <v/>
      </c>
      <c r="AL151" s="109" t="str">
        <f>IF(AL150="","",VLOOKUP(AL150,'シフト記号表（勤務時間帯）'!$D$6:$X$47,21,FALSE))</f>
        <v/>
      </c>
      <c r="AM151" s="109" t="str">
        <f>IF(AM150="","",VLOOKUP(AM150,'シフト記号表（勤務時間帯）'!$D$6:$X$47,21,FALSE))</f>
        <v/>
      </c>
      <c r="AN151" s="109" t="str">
        <f>IF(AN150="","",VLOOKUP(AN150,'シフト記号表（勤務時間帯）'!$D$6:$X$47,21,FALSE))</f>
        <v/>
      </c>
      <c r="AO151" s="110" t="str">
        <f>IF(AO150="","",VLOOKUP(AO150,'シフト記号表（勤務時間帯）'!$D$6:$X$47,21,FALSE))</f>
        <v/>
      </c>
      <c r="AP151" s="108" t="str">
        <f>IF(AP150="","",VLOOKUP(AP150,'シフト記号表（勤務時間帯）'!$D$6:$X$47,21,FALSE))</f>
        <v/>
      </c>
      <c r="AQ151" s="109" t="str">
        <f>IF(AQ150="","",VLOOKUP(AQ150,'シフト記号表（勤務時間帯）'!$D$6:$X$47,21,FALSE))</f>
        <v/>
      </c>
      <c r="AR151" s="109" t="str">
        <f>IF(AR150="","",VLOOKUP(AR150,'シフト記号表（勤務時間帯）'!$D$6:$X$47,21,FALSE))</f>
        <v/>
      </c>
      <c r="AS151" s="109" t="str">
        <f>IF(AS150="","",VLOOKUP(AS150,'シフト記号表（勤務時間帯）'!$D$6:$X$47,21,FALSE))</f>
        <v/>
      </c>
      <c r="AT151" s="109" t="str">
        <f>IF(AT150="","",VLOOKUP(AT150,'シフト記号表（勤務時間帯）'!$D$6:$X$47,21,FALSE))</f>
        <v/>
      </c>
      <c r="AU151" s="109" t="str">
        <f>IF(AU150="","",VLOOKUP(AU150,'シフト記号表（勤務時間帯）'!$D$6:$X$47,21,FALSE))</f>
        <v/>
      </c>
      <c r="AV151" s="110" t="str">
        <f>IF(AV150="","",VLOOKUP(AV150,'シフト記号表（勤務時間帯）'!$D$6:$X$47,21,FALSE))</f>
        <v/>
      </c>
      <c r="AW151" s="108" t="str">
        <f>IF(AW150="","",VLOOKUP(AW150,'シフト記号表（勤務時間帯）'!$D$6:$X$47,21,FALSE))</f>
        <v/>
      </c>
      <c r="AX151" s="109" t="str">
        <f>IF(AX150="","",VLOOKUP(AX150,'シフト記号表（勤務時間帯）'!$D$6:$X$47,21,FALSE))</f>
        <v/>
      </c>
      <c r="AY151" s="109" t="str">
        <f>IF(AY150="","",VLOOKUP(AY150,'シフト記号表（勤務時間帯）'!$D$6:$X$47,21,FALSE))</f>
        <v/>
      </c>
      <c r="AZ151" s="303">
        <f>IF($BC$3="４週",SUM(U151:AV151),IF($BC$3="暦月",SUM(U151:AY151),""))</f>
        <v>0</v>
      </c>
      <c r="BA151" s="304"/>
      <c r="BB151" s="305">
        <f>IF($BC$3="４週",AZ151/4,IF($BC$3="暦月",(AZ151/($BC$8/7)),""))</f>
        <v>0</v>
      </c>
      <c r="BC151" s="304"/>
      <c r="BD151" s="297"/>
      <c r="BE151" s="298"/>
      <c r="BF151" s="298"/>
      <c r="BG151" s="298"/>
      <c r="BH151" s="299"/>
    </row>
    <row r="152" spans="2:60" ht="20.25" customHeight="1" x14ac:dyDescent="0.4">
      <c r="B152" s="111"/>
      <c r="C152" s="288"/>
      <c r="D152" s="289"/>
      <c r="E152" s="290"/>
      <c r="F152" s="112"/>
      <c r="G152" s="113">
        <f>C150</f>
        <v>0</v>
      </c>
      <c r="H152" s="252"/>
      <c r="I152" s="269"/>
      <c r="J152" s="270"/>
      <c r="K152" s="270"/>
      <c r="L152" s="271"/>
      <c r="M152" s="259"/>
      <c r="N152" s="260"/>
      <c r="O152" s="261"/>
      <c r="P152" s="146" t="s">
        <v>74</v>
      </c>
      <c r="Q152" s="115"/>
      <c r="R152" s="115"/>
      <c r="S152" s="135"/>
      <c r="T152" s="136"/>
      <c r="U152" s="118" t="str">
        <f>IF(U150="","",VLOOKUP(U150,'シフト記号表（勤務時間帯）'!$D$6:$Z$47,23,FALSE))</f>
        <v/>
      </c>
      <c r="V152" s="119" t="str">
        <f>IF(V150="","",VLOOKUP(V150,'シフト記号表（勤務時間帯）'!$D$6:$Z$47,23,FALSE))</f>
        <v/>
      </c>
      <c r="W152" s="119" t="str">
        <f>IF(W150="","",VLOOKUP(W150,'シフト記号表（勤務時間帯）'!$D$6:$Z$47,23,FALSE))</f>
        <v/>
      </c>
      <c r="X152" s="119" t="str">
        <f>IF(X150="","",VLOOKUP(X150,'シフト記号表（勤務時間帯）'!$D$6:$Z$47,23,FALSE))</f>
        <v/>
      </c>
      <c r="Y152" s="119" t="str">
        <f>IF(Y150="","",VLOOKUP(Y150,'シフト記号表（勤務時間帯）'!$D$6:$Z$47,23,FALSE))</f>
        <v/>
      </c>
      <c r="Z152" s="119" t="str">
        <f>IF(Z150="","",VLOOKUP(Z150,'シフト記号表（勤務時間帯）'!$D$6:$Z$47,23,FALSE))</f>
        <v/>
      </c>
      <c r="AA152" s="120" t="str">
        <f>IF(AA150="","",VLOOKUP(AA150,'シフト記号表（勤務時間帯）'!$D$6:$Z$47,23,FALSE))</f>
        <v/>
      </c>
      <c r="AB152" s="118" t="str">
        <f>IF(AB150="","",VLOOKUP(AB150,'シフト記号表（勤務時間帯）'!$D$6:$Z$47,23,FALSE))</f>
        <v/>
      </c>
      <c r="AC152" s="119" t="str">
        <f>IF(AC150="","",VLOOKUP(AC150,'シフト記号表（勤務時間帯）'!$D$6:$Z$47,23,FALSE))</f>
        <v/>
      </c>
      <c r="AD152" s="119" t="str">
        <f>IF(AD150="","",VLOOKUP(AD150,'シフト記号表（勤務時間帯）'!$D$6:$Z$47,23,FALSE))</f>
        <v/>
      </c>
      <c r="AE152" s="119" t="str">
        <f>IF(AE150="","",VLOOKUP(AE150,'シフト記号表（勤務時間帯）'!$D$6:$Z$47,23,FALSE))</f>
        <v/>
      </c>
      <c r="AF152" s="119" t="str">
        <f>IF(AF150="","",VLOOKUP(AF150,'シフト記号表（勤務時間帯）'!$D$6:$Z$47,23,FALSE))</f>
        <v/>
      </c>
      <c r="AG152" s="119" t="str">
        <f>IF(AG150="","",VLOOKUP(AG150,'シフト記号表（勤務時間帯）'!$D$6:$Z$47,23,FALSE))</f>
        <v/>
      </c>
      <c r="AH152" s="120" t="str">
        <f>IF(AH150="","",VLOOKUP(AH150,'シフト記号表（勤務時間帯）'!$D$6:$Z$47,23,FALSE))</f>
        <v/>
      </c>
      <c r="AI152" s="118" t="str">
        <f>IF(AI150="","",VLOOKUP(AI150,'シフト記号表（勤務時間帯）'!$D$6:$Z$47,23,FALSE))</f>
        <v/>
      </c>
      <c r="AJ152" s="119" t="str">
        <f>IF(AJ150="","",VLOOKUP(AJ150,'シフト記号表（勤務時間帯）'!$D$6:$Z$47,23,FALSE))</f>
        <v/>
      </c>
      <c r="AK152" s="119" t="str">
        <f>IF(AK150="","",VLOOKUP(AK150,'シフト記号表（勤務時間帯）'!$D$6:$Z$47,23,FALSE))</f>
        <v/>
      </c>
      <c r="AL152" s="119" t="str">
        <f>IF(AL150="","",VLOOKUP(AL150,'シフト記号表（勤務時間帯）'!$D$6:$Z$47,23,FALSE))</f>
        <v/>
      </c>
      <c r="AM152" s="119" t="str">
        <f>IF(AM150="","",VLOOKUP(AM150,'シフト記号表（勤務時間帯）'!$D$6:$Z$47,23,FALSE))</f>
        <v/>
      </c>
      <c r="AN152" s="119" t="str">
        <f>IF(AN150="","",VLOOKUP(AN150,'シフト記号表（勤務時間帯）'!$D$6:$Z$47,23,FALSE))</f>
        <v/>
      </c>
      <c r="AO152" s="120" t="str">
        <f>IF(AO150="","",VLOOKUP(AO150,'シフト記号表（勤務時間帯）'!$D$6:$Z$47,23,FALSE))</f>
        <v/>
      </c>
      <c r="AP152" s="118" t="str">
        <f>IF(AP150="","",VLOOKUP(AP150,'シフト記号表（勤務時間帯）'!$D$6:$Z$47,23,FALSE))</f>
        <v/>
      </c>
      <c r="AQ152" s="119" t="str">
        <f>IF(AQ150="","",VLOOKUP(AQ150,'シフト記号表（勤務時間帯）'!$D$6:$Z$47,23,FALSE))</f>
        <v/>
      </c>
      <c r="AR152" s="119" t="str">
        <f>IF(AR150="","",VLOOKUP(AR150,'シフト記号表（勤務時間帯）'!$D$6:$Z$47,23,FALSE))</f>
        <v/>
      </c>
      <c r="AS152" s="119" t="str">
        <f>IF(AS150="","",VLOOKUP(AS150,'シフト記号表（勤務時間帯）'!$D$6:$Z$47,23,FALSE))</f>
        <v/>
      </c>
      <c r="AT152" s="119" t="str">
        <f>IF(AT150="","",VLOOKUP(AT150,'シフト記号表（勤務時間帯）'!$D$6:$Z$47,23,FALSE))</f>
        <v/>
      </c>
      <c r="AU152" s="119" t="str">
        <f>IF(AU150="","",VLOOKUP(AU150,'シフト記号表（勤務時間帯）'!$D$6:$Z$47,23,FALSE))</f>
        <v/>
      </c>
      <c r="AV152" s="120" t="str">
        <f>IF(AV150="","",VLOOKUP(AV150,'シフト記号表（勤務時間帯）'!$D$6:$Z$47,23,FALSE))</f>
        <v/>
      </c>
      <c r="AW152" s="118" t="str">
        <f>IF(AW150="","",VLOOKUP(AW150,'シフト記号表（勤務時間帯）'!$D$6:$Z$47,23,FALSE))</f>
        <v/>
      </c>
      <c r="AX152" s="119" t="str">
        <f>IF(AX150="","",VLOOKUP(AX150,'シフト記号表（勤務時間帯）'!$D$6:$Z$47,23,FALSE))</f>
        <v/>
      </c>
      <c r="AY152" s="119" t="str">
        <f>IF(AY150="","",VLOOKUP(AY150,'シフト記号表（勤務時間帯）'!$D$6:$Z$47,23,FALSE))</f>
        <v/>
      </c>
      <c r="AZ152" s="306">
        <f>IF($BC$3="４週",SUM(U152:AV152),IF($BC$3="暦月",SUM(U152:AY152),""))</f>
        <v>0</v>
      </c>
      <c r="BA152" s="307"/>
      <c r="BB152" s="308">
        <f>IF($BC$3="４週",AZ152/4,IF($BC$3="暦月",(AZ152/($BC$8/7)),""))</f>
        <v>0</v>
      </c>
      <c r="BC152" s="307"/>
      <c r="BD152" s="300"/>
      <c r="BE152" s="301"/>
      <c r="BF152" s="301"/>
      <c r="BG152" s="301"/>
      <c r="BH152" s="302"/>
    </row>
    <row r="153" spans="2:60" ht="20.25" customHeight="1" x14ac:dyDescent="0.4">
      <c r="B153" s="121"/>
      <c r="C153" s="282"/>
      <c r="D153" s="283"/>
      <c r="E153" s="284"/>
      <c r="F153" s="122"/>
      <c r="G153" s="123"/>
      <c r="H153" s="343"/>
      <c r="I153" s="263"/>
      <c r="J153" s="264"/>
      <c r="K153" s="264"/>
      <c r="L153" s="265"/>
      <c r="M153" s="253"/>
      <c r="N153" s="254"/>
      <c r="O153" s="255"/>
      <c r="P153" s="142" t="s">
        <v>18</v>
      </c>
      <c r="Q153" s="143"/>
      <c r="R153" s="143"/>
      <c r="S153" s="144"/>
      <c r="T153" s="145"/>
      <c r="U153" s="128"/>
      <c r="V153" s="129"/>
      <c r="W153" s="129"/>
      <c r="X153" s="129"/>
      <c r="Y153" s="129"/>
      <c r="Z153" s="129"/>
      <c r="AA153" s="130"/>
      <c r="AB153" s="128"/>
      <c r="AC153" s="129"/>
      <c r="AD153" s="129"/>
      <c r="AE153" s="129"/>
      <c r="AF153" s="129"/>
      <c r="AG153" s="129"/>
      <c r="AH153" s="130"/>
      <c r="AI153" s="128"/>
      <c r="AJ153" s="129"/>
      <c r="AK153" s="129"/>
      <c r="AL153" s="129"/>
      <c r="AM153" s="129"/>
      <c r="AN153" s="129"/>
      <c r="AO153" s="130"/>
      <c r="AP153" s="128"/>
      <c r="AQ153" s="129"/>
      <c r="AR153" s="129"/>
      <c r="AS153" s="129"/>
      <c r="AT153" s="129"/>
      <c r="AU153" s="129"/>
      <c r="AV153" s="130"/>
      <c r="AW153" s="128"/>
      <c r="AX153" s="129"/>
      <c r="AY153" s="129"/>
      <c r="AZ153" s="262"/>
      <c r="BA153" s="249"/>
      <c r="BB153" s="248"/>
      <c r="BC153" s="249"/>
      <c r="BD153" s="294"/>
      <c r="BE153" s="295"/>
      <c r="BF153" s="295"/>
      <c r="BG153" s="295"/>
      <c r="BH153" s="296"/>
    </row>
    <row r="154" spans="2:60" ht="20.25" customHeight="1" x14ac:dyDescent="0.4">
      <c r="B154" s="101">
        <f>B151+1</f>
        <v>45</v>
      </c>
      <c r="C154" s="285"/>
      <c r="D154" s="286"/>
      <c r="E154" s="287"/>
      <c r="F154" s="102">
        <f>C153</f>
        <v>0</v>
      </c>
      <c r="G154" s="103"/>
      <c r="H154" s="251"/>
      <c r="I154" s="266"/>
      <c r="J154" s="267"/>
      <c r="K154" s="267"/>
      <c r="L154" s="268"/>
      <c r="M154" s="256"/>
      <c r="N154" s="257"/>
      <c r="O154" s="258"/>
      <c r="P154" s="104" t="s">
        <v>73</v>
      </c>
      <c r="Q154" s="105"/>
      <c r="R154" s="105"/>
      <c r="S154" s="106"/>
      <c r="T154" s="107"/>
      <c r="U154" s="108" t="str">
        <f>IF(U153="","",VLOOKUP(U153,'シフト記号表（勤務時間帯）'!$D$6:$X$47,21,FALSE))</f>
        <v/>
      </c>
      <c r="V154" s="109" t="str">
        <f>IF(V153="","",VLOOKUP(V153,'シフト記号表（勤務時間帯）'!$D$6:$X$47,21,FALSE))</f>
        <v/>
      </c>
      <c r="W154" s="109" t="str">
        <f>IF(W153="","",VLOOKUP(W153,'シフト記号表（勤務時間帯）'!$D$6:$X$47,21,FALSE))</f>
        <v/>
      </c>
      <c r="X154" s="109" t="str">
        <f>IF(X153="","",VLOOKUP(X153,'シフト記号表（勤務時間帯）'!$D$6:$X$47,21,FALSE))</f>
        <v/>
      </c>
      <c r="Y154" s="109" t="str">
        <f>IF(Y153="","",VLOOKUP(Y153,'シフト記号表（勤務時間帯）'!$D$6:$X$47,21,FALSE))</f>
        <v/>
      </c>
      <c r="Z154" s="109" t="str">
        <f>IF(Z153="","",VLOOKUP(Z153,'シフト記号表（勤務時間帯）'!$D$6:$X$47,21,FALSE))</f>
        <v/>
      </c>
      <c r="AA154" s="110" t="str">
        <f>IF(AA153="","",VLOOKUP(AA153,'シフト記号表（勤務時間帯）'!$D$6:$X$47,21,FALSE))</f>
        <v/>
      </c>
      <c r="AB154" s="108" t="str">
        <f>IF(AB153="","",VLOOKUP(AB153,'シフト記号表（勤務時間帯）'!$D$6:$X$47,21,FALSE))</f>
        <v/>
      </c>
      <c r="AC154" s="109" t="str">
        <f>IF(AC153="","",VLOOKUP(AC153,'シフト記号表（勤務時間帯）'!$D$6:$X$47,21,FALSE))</f>
        <v/>
      </c>
      <c r="AD154" s="109" t="str">
        <f>IF(AD153="","",VLOOKUP(AD153,'シフト記号表（勤務時間帯）'!$D$6:$X$47,21,FALSE))</f>
        <v/>
      </c>
      <c r="AE154" s="109" t="str">
        <f>IF(AE153="","",VLOOKUP(AE153,'シフト記号表（勤務時間帯）'!$D$6:$X$47,21,FALSE))</f>
        <v/>
      </c>
      <c r="AF154" s="109" t="str">
        <f>IF(AF153="","",VLOOKUP(AF153,'シフト記号表（勤務時間帯）'!$D$6:$X$47,21,FALSE))</f>
        <v/>
      </c>
      <c r="AG154" s="109" t="str">
        <f>IF(AG153="","",VLOOKUP(AG153,'シフト記号表（勤務時間帯）'!$D$6:$X$47,21,FALSE))</f>
        <v/>
      </c>
      <c r="AH154" s="110" t="str">
        <f>IF(AH153="","",VLOOKUP(AH153,'シフト記号表（勤務時間帯）'!$D$6:$X$47,21,FALSE))</f>
        <v/>
      </c>
      <c r="AI154" s="108" t="str">
        <f>IF(AI153="","",VLOOKUP(AI153,'シフト記号表（勤務時間帯）'!$D$6:$X$47,21,FALSE))</f>
        <v/>
      </c>
      <c r="AJ154" s="109" t="str">
        <f>IF(AJ153="","",VLOOKUP(AJ153,'シフト記号表（勤務時間帯）'!$D$6:$X$47,21,FALSE))</f>
        <v/>
      </c>
      <c r="AK154" s="109" t="str">
        <f>IF(AK153="","",VLOOKUP(AK153,'シフト記号表（勤務時間帯）'!$D$6:$X$47,21,FALSE))</f>
        <v/>
      </c>
      <c r="AL154" s="109" t="str">
        <f>IF(AL153="","",VLOOKUP(AL153,'シフト記号表（勤務時間帯）'!$D$6:$X$47,21,FALSE))</f>
        <v/>
      </c>
      <c r="AM154" s="109" t="str">
        <f>IF(AM153="","",VLOOKUP(AM153,'シフト記号表（勤務時間帯）'!$D$6:$X$47,21,FALSE))</f>
        <v/>
      </c>
      <c r="AN154" s="109" t="str">
        <f>IF(AN153="","",VLOOKUP(AN153,'シフト記号表（勤務時間帯）'!$D$6:$X$47,21,FALSE))</f>
        <v/>
      </c>
      <c r="AO154" s="110" t="str">
        <f>IF(AO153="","",VLOOKUP(AO153,'シフト記号表（勤務時間帯）'!$D$6:$X$47,21,FALSE))</f>
        <v/>
      </c>
      <c r="AP154" s="108" t="str">
        <f>IF(AP153="","",VLOOKUP(AP153,'シフト記号表（勤務時間帯）'!$D$6:$X$47,21,FALSE))</f>
        <v/>
      </c>
      <c r="AQ154" s="109" t="str">
        <f>IF(AQ153="","",VLOOKUP(AQ153,'シフト記号表（勤務時間帯）'!$D$6:$X$47,21,FALSE))</f>
        <v/>
      </c>
      <c r="AR154" s="109" t="str">
        <f>IF(AR153="","",VLOOKUP(AR153,'シフト記号表（勤務時間帯）'!$D$6:$X$47,21,FALSE))</f>
        <v/>
      </c>
      <c r="AS154" s="109" t="str">
        <f>IF(AS153="","",VLOOKUP(AS153,'シフト記号表（勤務時間帯）'!$D$6:$X$47,21,FALSE))</f>
        <v/>
      </c>
      <c r="AT154" s="109" t="str">
        <f>IF(AT153="","",VLOOKUP(AT153,'シフト記号表（勤務時間帯）'!$D$6:$X$47,21,FALSE))</f>
        <v/>
      </c>
      <c r="AU154" s="109" t="str">
        <f>IF(AU153="","",VLOOKUP(AU153,'シフト記号表（勤務時間帯）'!$D$6:$X$47,21,FALSE))</f>
        <v/>
      </c>
      <c r="AV154" s="110" t="str">
        <f>IF(AV153="","",VLOOKUP(AV153,'シフト記号表（勤務時間帯）'!$D$6:$X$47,21,FALSE))</f>
        <v/>
      </c>
      <c r="AW154" s="108" t="str">
        <f>IF(AW153="","",VLOOKUP(AW153,'シフト記号表（勤務時間帯）'!$D$6:$X$47,21,FALSE))</f>
        <v/>
      </c>
      <c r="AX154" s="109" t="str">
        <f>IF(AX153="","",VLOOKUP(AX153,'シフト記号表（勤務時間帯）'!$D$6:$X$47,21,FALSE))</f>
        <v/>
      </c>
      <c r="AY154" s="109" t="str">
        <f>IF(AY153="","",VLOOKUP(AY153,'シフト記号表（勤務時間帯）'!$D$6:$X$47,21,FALSE))</f>
        <v/>
      </c>
      <c r="AZ154" s="303">
        <f>IF($BC$3="４週",SUM(U154:AV154),IF($BC$3="暦月",SUM(U154:AY154),""))</f>
        <v>0</v>
      </c>
      <c r="BA154" s="304"/>
      <c r="BB154" s="305">
        <f>IF($BC$3="４週",AZ154/4,IF($BC$3="暦月",(AZ154/($BC$8/7)),""))</f>
        <v>0</v>
      </c>
      <c r="BC154" s="304"/>
      <c r="BD154" s="297"/>
      <c r="BE154" s="298"/>
      <c r="BF154" s="298"/>
      <c r="BG154" s="298"/>
      <c r="BH154" s="299"/>
    </row>
    <row r="155" spans="2:60" ht="20.25" customHeight="1" x14ac:dyDescent="0.4">
      <c r="B155" s="111"/>
      <c r="C155" s="288"/>
      <c r="D155" s="289"/>
      <c r="E155" s="290"/>
      <c r="F155" s="112"/>
      <c r="G155" s="113">
        <f>C153</f>
        <v>0</v>
      </c>
      <c r="H155" s="252"/>
      <c r="I155" s="269"/>
      <c r="J155" s="270"/>
      <c r="K155" s="270"/>
      <c r="L155" s="271"/>
      <c r="M155" s="259"/>
      <c r="N155" s="260"/>
      <c r="O155" s="261"/>
      <c r="P155" s="146" t="s">
        <v>74</v>
      </c>
      <c r="Q155" s="115"/>
      <c r="R155" s="115"/>
      <c r="S155" s="135"/>
      <c r="T155" s="136"/>
      <c r="U155" s="118" t="str">
        <f>IF(U153="","",VLOOKUP(U153,'シフト記号表（勤務時間帯）'!$D$6:$Z$47,23,FALSE))</f>
        <v/>
      </c>
      <c r="V155" s="119" t="str">
        <f>IF(V153="","",VLOOKUP(V153,'シフト記号表（勤務時間帯）'!$D$6:$Z$47,23,FALSE))</f>
        <v/>
      </c>
      <c r="W155" s="119" t="str">
        <f>IF(W153="","",VLOOKUP(W153,'シフト記号表（勤務時間帯）'!$D$6:$Z$47,23,FALSE))</f>
        <v/>
      </c>
      <c r="X155" s="119" t="str">
        <f>IF(X153="","",VLOOKUP(X153,'シフト記号表（勤務時間帯）'!$D$6:$Z$47,23,FALSE))</f>
        <v/>
      </c>
      <c r="Y155" s="119" t="str">
        <f>IF(Y153="","",VLOOKUP(Y153,'シフト記号表（勤務時間帯）'!$D$6:$Z$47,23,FALSE))</f>
        <v/>
      </c>
      <c r="Z155" s="119" t="str">
        <f>IF(Z153="","",VLOOKUP(Z153,'シフト記号表（勤務時間帯）'!$D$6:$Z$47,23,FALSE))</f>
        <v/>
      </c>
      <c r="AA155" s="120" t="str">
        <f>IF(AA153="","",VLOOKUP(AA153,'シフト記号表（勤務時間帯）'!$D$6:$Z$47,23,FALSE))</f>
        <v/>
      </c>
      <c r="AB155" s="118" t="str">
        <f>IF(AB153="","",VLOOKUP(AB153,'シフト記号表（勤務時間帯）'!$D$6:$Z$47,23,FALSE))</f>
        <v/>
      </c>
      <c r="AC155" s="119" t="str">
        <f>IF(AC153="","",VLOOKUP(AC153,'シフト記号表（勤務時間帯）'!$D$6:$Z$47,23,FALSE))</f>
        <v/>
      </c>
      <c r="AD155" s="119" t="str">
        <f>IF(AD153="","",VLOOKUP(AD153,'シフト記号表（勤務時間帯）'!$D$6:$Z$47,23,FALSE))</f>
        <v/>
      </c>
      <c r="AE155" s="119" t="str">
        <f>IF(AE153="","",VLOOKUP(AE153,'シフト記号表（勤務時間帯）'!$D$6:$Z$47,23,FALSE))</f>
        <v/>
      </c>
      <c r="AF155" s="119" t="str">
        <f>IF(AF153="","",VLOOKUP(AF153,'シフト記号表（勤務時間帯）'!$D$6:$Z$47,23,FALSE))</f>
        <v/>
      </c>
      <c r="AG155" s="119" t="str">
        <f>IF(AG153="","",VLOOKUP(AG153,'シフト記号表（勤務時間帯）'!$D$6:$Z$47,23,FALSE))</f>
        <v/>
      </c>
      <c r="AH155" s="120" t="str">
        <f>IF(AH153="","",VLOOKUP(AH153,'シフト記号表（勤務時間帯）'!$D$6:$Z$47,23,FALSE))</f>
        <v/>
      </c>
      <c r="AI155" s="118" t="str">
        <f>IF(AI153="","",VLOOKUP(AI153,'シフト記号表（勤務時間帯）'!$D$6:$Z$47,23,FALSE))</f>
        <v/>
      </c>
      <c r="AJ155" s="119" t="str">
        <f>IF(AJ153="","",VLOOKUP(AJ153,'シフト記号表（勤務時間帯）'!$D$6:$Z$47,23,FALSE))</f>
        <v/>
      </c>
      <c r="AK155" s="119" t="str">
        <f>IF(AK153="","",VLOOKUP(AK153,'シフト記号表（勤務時間帯）'!$D$6:$Z$47,23,FALSE))</f>
        <v/>
      </c>
      <c r="AL155" s="119" t="str">
        <f>IF(AL153="","",VLOOKUP(AL153,'シフト記号表（勤務時間帯）'!$D$6:$Z$47,23,FALSE))</f>
        <v/>
      </c>
      <c r="AM155" s="119" t="str">
        <f>IF(AM153="","",VLOOKUP(AM153,'シフト記号表（勤務時間帯）'!$D$6:$Z$47,23,FALSE))</f>
        <v/>
      </c>
      <c r="AN155" s="119" t="str">
        <f>IF(AN153="","",VLOOKUP(AN153,'シフト記号表（勤務時間帯）'!$D$6:$Z$47,23,FALSE))</f>
        <v/>
      </c>
      <c r="AO155" s="120" t="str">
        <f>IF(AO153="","",VLOOKUP(AO153,'シフト記号表（勤務時間帯）'!$D$6:$Z$47,23,FALSE))</f>
        <v/>
      </c>
      <c r="AP155" s="118" t="str">
        <f>IF(AP153="","",VLOOKUP(AP153,'シフト記号表（勤務時間帯）'!$D$6:$Z$47,23,FALSE))</f>
        <v/>
      </c>
      <c r="AQ155" s="119" t="str">
        <f>IF(AQ153="","",VLOOKUP(AQ153,'シフト記号表（勤務時間帯）'!$D$6:$Z$47,23,FALSE))</f>
        <v/>
      </c>
      <c r="AR155" s="119" t="str">
        <f>IF(AR153="","",VLOOKUP(AR153,'シフト記号表（勤務時間帯）'!$D$6:$Z$47,23,FALSE))</f>
        <v/>
      </c>
      <c r="AS155" s="119" t="str">
        <f>IF(AS153="","",VLOOKUP(AS153,'シフト記号表（勤務時間帯）'!$D$6:$Z$47,23,FALSE))</f>
        <v/>
      </c>
      <c r="AT155" s="119" t="str">
        <f>IF(AT153="","",VLOOKUP(AT153,'シフト記号表（勤務時間帯）'!$D$6:$Z$47,23,FALSE))</f>
        <v/>
      </c>
      <c r="AU155" s="119" t="str">
        <f>IF(AU153="","",VLOOKUP(AU153,'シフト記号表（勤務時間帯）'!$D$6:$Z$47,23,FALSE))</f>
        <v/>
      </c>
      <c r="AV155" s="120" t="str">
        <f>IF(AV153="","",VLOOKUP(AV153,'シフト記号表（勤務時間帯）'!$D$6:$Z$47,23,FALSE))</f>
        <v/>
      </c>
      <c r="AW155" s="118" t="str">
        <f>IF(AW153="","",VLOOKUP(AW153,'シフト記号表（勤務時間帯）'!$D$6:$Z$47,23,FALSE))</f>
        <v/>
      </c>
      <c r="AX155" s="119" t="str">
        <f>IF(AX153="","",VLOOKUP(AX153,'シフト記号表（勤務時間帯）'!$D$6:$Z$47,23,FALSE))</f>
        <v/>
      </c>
      <c r="AY155" s="119" t="str">
        <f>IF(AY153="","",VLOOKUP(AY153,'シフト記号表（勤務時間帯）'!$D$6:$Z$47,23,FALSE))</f>
        <v/>
      </c>
      <c r="AZ155" s="306">
        <f>IF($BC$3="４週",SUM(U155:AV155),IF($BC$3="暦月",SUM(U155:AY155),""))</f>
        <v>0</v>
      </c>
      <c r="BA155" s="307"/>
      <c r="BB155" s="308">
        <f>IF($BC$3="４週",AZ155/4,IF($BC$3="暦月",(AZ155/($BC$8/7)),""))</f>
        <v>0</v>
      </c>
      <c r="BC155" s="307"/>
      <c r="BD155" s="300"/>
      <c r="BE155" s="301"/>
      <c r="BF155" s="301"/>
      <c r="BG155" s="301"/>
      <c r="BH155" s="302"/>
    </row>
    <row r="156" spans="2:60" ht="20.25" customHeight="1" x14ac:dyDescent="0.4">
      <c r="B156" s="121"/>
      <c r="C156" s="282"/>
      <c r="D156" s="283"/>
      <c r="E156" s="284"/>
      <c r="F156" s="122"/>
      <c r="G156" s="123"/>
      <c r="H156" s="343"/>
      <c r="I156" s="263"/>
      <c r="J156" s="264"/>
      <c r="K156" s="264"/>
      <c r="L156" s="265"/>
      <c r="M156" s="253"/>
      <c r="N156" s="254"/>
      <c r="O156" s="255"/>
      <c r="P156" s="142" t="s">
        <v>18</v>
      </c>
      <c r="Q156" s="143"/>
      <c r="R156" s="143"/>
      <c r="S156" s="144"/>
      <c r="T156" s="145"/>
      <c r="U156" s="128"/>
      <c r="V156" s="129"/>
      <c r="W156" s="129"/>
      <c r="X156" s="129"/>
      <c r="Y156" s="129"/>
      <c r="Z156" s="129"/>
      <c r="AA156" s="130"/>
      <c r="AB156" s="128"/>
      <c r="AC156" s="129"/>
      <c r="AD156" s="129"/>
      <c r="AE156" s="129"/>
      <c r="AF156" s="129"/>
      <c r="AG156" s="129"/>
      <c r="AH156" s="130"/>
      <c r="AI156" s="128"/>
      <c r="AJ156" s="129"/>
      <c r="AK156" s="129"/>
      <c r="AL156" s="129"/>
      <c r="AM156" s="129"/>
      <c r="AN156" s="129"/>
      <c r="AO156" s="130"/>
      <c r="AP156" s="128"/>
      <c r="AQ156" s="129"/>
      <c r="AR156" s="129"/>
      <c r="AS156" s="129"/>
      <c r="AT156" s="129"/>
      <c r="AU156" s="129"/>
      <c r="AV156" s="130"/>
      <c r="AW156" s="128"/>
      <c r="AX156" s="129"/>
      <c r="AY156" s="129"/>
      <c r="AZ156" s="262"/>
      <c r="BA156" s="249"/>
      <c r="BB156" s="248"/>
      <c r="BC156" s="249"/>
      <c r="BD156" s="294"/>
      <c r="BE156" s="295"/>
      <c r="BF156" s="295"/>
      <c r="BG156" s="295"/>
      <c r="BH156" s="296"/>
    </row>
    <row r="157" spans="2:60" ht="20.25" customHeight="1" x14ac:dyDescent="0.4">
      <c r="B157" s="101">
        <f>B154+1</f>
        <v>46</v>
      </c>
      <c r="C157" s="285"/>
      <c r="D157" s="286"/>
      <c r="E157" s="287"/>
      <c r="F157" s="102">
        <f>C156</f>
        <v>0</v>
      </c>
      <c r="G157" s="103"/>
      <c r="H157" s="251"/>
      <c r="I157" s="266"/>
      <c r="J157" s="267"/>
      <c r="K157" s="267"/>
      <c r="L157" s="268"/>
      <c r="M157" s="256"/>
      <c r="N157" s="257"/>
      <c r="O157" s="258"/>
      <c r="P157" s="104" t="s">
        <v>73</v>
      </c>
      <c r="Q157" s="105"/>
      <c r="R157" s="105"/>
      <c r="S157" s="106"/>
      <c r="T157" s="107"/>
      <c r="U157" s="108" t="str">
        <f>IF(U156="","",VLOOKUP(U156,'シフト記号表（勤務時間帯）'!$D$6:$X$47,21,FALSE))</f>
        <v/>
      </c>
      <c r="V157" s="109" t="str">
        <f>IF(V156="","",VLOOKUP(V156,'シフト記号表（勤務時間帯）'!$D$6:$X$47,21,FALSE))</f>
        <v/>
      </c>
      <c r="W157" s="109" t="str">
        <f>IF(W156="","",VLOOKUP(W156,'シフト記号表（勤務時間帯）'!$D$6:$X$47,21,FALSE))</f>
        <v/>
      </c>
      <c r="X157" s="109" t="str">
        <f>IF(X156="","",VLOOKUP(X156,'シフト記号表（勤務時間帯）'!$D$6:$X$47,21,FALSE))</f>
        <v/>
      </c>
      <c r="Y157" s="109" t="str">
        <f>IF(Y156="","",VLOOKUP(Y156,'シフト記号表（勤務時間帯）'!$D$6:$X$47,21,FALSE))</f>
        <v/>
      </c>
      <c r="Z157" s="109" t="str">
        <f>IF(Z156="","",VLOOKUP(Z156,'シフト記号表（勤務時間帯）'!$D$6:$X$47,21,FALSE))</f>
        <v/>
      </c>
      <c r="AA157" s="110" t="str">
        <f>IF(AA156="","",VLOOKUP(AA156,'シフト記号表（勤務時間帯）'!$D$6:$X$47,21,FALSE))</f>
        <v/>
      </c>
      <c r="AB157" s="108" t="str">
        <f>IF(AB156="","",VLOOKUP(AB156,'シフト記号表（勤務時間帯）'!$D$6:$X$47,21,FALSE))</f>
        <v/>
      </c>
      <c r="AC157" s="109" t="str">
        <f>IF(AC156="","",VLOOKUP(AC156,'シフト記号表（勤務時間帯）'!$D$6:$X$47,21,FALSE))</f>
        <v/>
      </c>
      <c r="AD157" s="109" t="str">
        <f>IF(AD156="","",VLOOKUP(AD156,'シフト記号表（勤務時間帯）'!$D$6:$X$47,21,FALSE))</f>
        <v/>
      </c>
      <c r="AE157" s="109" t="str">
        <f>IF(AE156="","",VLOOKUP(AE156,'シフト記号表（勤務時間帯）'!$D$6:$X$47,21,FALSE))</f>
        <v/>
      </c>
      <c r="AF157" s="109" t="str">
        <f>IF(AF156="","",VLOOKUP(AF156,'シフト記号表（勤務時間帯）'!$D$6:$X$47,21,FALSE))</f>
        <v/>
      </c>
      <c r="AG157" s="109" t="str">
        <f>IF(AG156="","",VLOOKUP(AG156,'シフト記号表（勤務時間帯）'!$D$6:$X$47,21,FALSE))</f>
        <v/>
      </c>
      <c r="AH157" s="110" t="str">
        <f>IF(AH156="","",VLOOKUP(AH156,'シフト記号表（勤務時間帯）'!$D$6:$X$47,21,FALSE))</f>
        <v/>
      </c>
      <c r="AI157" s="108" t="str">
        <f>IF(AI156="","",VLOOKUP(AI156,'シフト記号表（勤務時間帯）'!$D$6:$X$47,21,FALSE))</f>
        <v/>
      </c>
      <c r="AJ157" s="109" t="str">
        <f>IF(AJ156="","",VLOOKUP(AJ156,'シフト記号表（勤務時間帯）'!$D$6:$X$47,21,FALSE))</f>
        <v/>
      </c>
      <c r="AK157" s="109" t="str">
        <f>IF(AK156="","",VLOOKUP(AK156,'シフト記号表（勤務時間帯）'!$D$6:$X$47,21,FALSE))</f>
        <v/>
      </c>
      <c r="AL157" s="109" t="str">
        <f>IF(AL156="","",VLOOKUP(AL156,'シフト記号表（勤務時間帯）'!$D$6:$X$47,21,FALSE))</f>
        <v/>
      </c>
      <c r="AM157" s="109" t="str">
        <f>IF(AM156="","",VLOOKUP(AM156,'シフト記号表（勤務時間帯）'!$D$6:$X$47,21,FALSE))</f>
        <v/>
      </c>
      <c r="AN157" s="109" t="str">
        <f>IF(AN156="","",VLOOKUP(AN156,'シフト記号表（勤務時間帯）'!$D$6:$X$47,21,FALSE))</f>
        <v/>
      </c>
      <c r="AO157" s="110" t="str">
        <f>IF(AO156="","",VLOOKUP(AO156,'シフト記号表（勤務時間帯）'!$D$6:$X$47,21,FALSE))</f>
        <v/>
      </c>
      <c r="AP157" s="108" t="str">
        <f>IF(AP156="","",VLOOKUP(AP156,'シフト記号表（勤務時間帯）'!$D$6:$X$47,21,FALSE))</f>
        <v/>
      </c>
      <c r="AQ157" s="109" t="str">
        <f>IF(AQ156="","",VLOOKUP(AQ156,'シフト記号表（勤務時間帯）'!$D$6:$X$47,21,FALSE))</f>
        <v/>
      </c>
      <c r="AR157" s="109" t="str">
        <f>IF(AR156="","",VLOOKUP(AR156,'シフト記号表（勤務時間帯）'!$D$6:$X$47,21,FALSE))</f>
        <v/>
      </c>
      <c r="AS157" s="109" t="str">
        <f>IF(AS156="","",VLOOKUP(AS156,'シフト記号表（勤務時間帯）'!$D$6:$X$47,21,FALSE))</f>
        <v/>
      </c>
      <c r="AT157" s="109" t="str">
        <f>IF(AT156="","",VLOOKUP(AT156,'シフト記号表（勤務時間帯）'!$D$6:$X$47,21,FALSE))</f>
        <v/>
      </c>
      <c r="AU157" s="109" t="str">
        <f>IF(AU156="","",VLOOKUP(AU156,'シフト記号表（勤務時間帯）'!$D$6:$X$47,21,FALSE))</f>
        <v/>
      </c>
      <c r="AV157" s="110" t="str">
        <f>IF(AV156="","",VLOOKUP(AV156,'シフト記号表（勤務時間帯）'!$D$6:$X$47,21,FALSE))</f>
        <v/>
      </c>
      <c r="AW157" s="108" t="str">
        <f>IF(AW156="","",VLOOKUP(AW156,'シフト記号表（勤務時間帯）'!$D$6:$X$47,21,FALSE))</f>
        <v/>
      </c>
      <c r="AX157" s="109" t="str">
        <f>IF(AX156="","",VLOOKUP(AX156,'シフト記号表（勤務時間帯）'!$D$6:$X$47,21,FALSE))</f>
        <v/>
      </c>
      <c r="AY157" s="109" t="str">
        <f>IF(AY156="","",VLOOKUP(AY156,'シフト記号表（勤務時間帯）'!$D$6:$X$47,21,FALSE))</f>
        <v/>
      </c>
      <c r="AZ157" s="303">
        <f>IF($BC$3="４週",SUM(U157:AV157),IF($BC$3="暦月",SUM(U157:AY157),""))</f>
        <v>0</v>
      </c>
      <c r="BA157" s="304"/>
      <c r="BB157" s="305">
        <f>IF($BC$3="４週",AZ157/4,IF($BC$3="暦月",(AZ157/($BC$8/7)),""))</f>
        <v>0</v>
      </c>
      <c r="BC157" s="304"/>
      <c r="BD157" s="297"/>
      <c r="BE157" s="298"/>
      <c r="BF157" s="298"/>
      <c r="BG157" s="298"/>
      <c r="BH157" s="299"/>
    </row>
    <row r="158" spans="2:60" ht="20.25" customHeight="1" x14ac:dyDescent="0.4">
      <c r="B158" s="111"/>
      <c r="C158" s="288"/>
      <c r="D158" s="289"/>
      <c r="E158" s="290"/>
      <c r="F158" s="112"/>
      <c r="G158" s="113">
        <f>C156</f>
        <v>0</v>
      </c>
      <c r="H158" s="252"/>
      <c r="I158" s="269"/>
      <c r="J158" s="270"/>
      <c r="K158" s="270"/>
      <c r="L158" s="271"/>
      <c r="M158" s="259"/>
      <c r="N158" s="260"/>
      <c r="O158" s="261"/>
      <c r="P158" s="146" t="s">
        <v>74</v>
      </c>
      <c r="Q158" s="115"/>
      <c r="R158" s="115"/>
      <c r="S158" s="135"/>
      <c r="T158" s="136"/>
      <c r="U158" s="118" t="str">
        <f>IF(U156="","",VLOOKUP(U156,'シフト記号表（勤務時間帯）'!$D$6:$Z$47,23,FALSE))</f>
        <v/>
      </c>
      <c r="V158" s="119" t="str">
        <f>IF(V156="","",VLOOKUP(V156,'シフト記号表（勤務時間帯）'!$D$6:$Z$47,23,FALSE))</f>
        <v/>
      </c>
      <c r="W158" s="119" t="str">
        <f>IF(W156="","",VLOOKUP(W156,'シフト記号表（勤務時間帯）'!$D$6:$Z$47,23,FALSE))</f>
        <v/>
      </c>
      <c r="X158" s="119" t="str">
        <f>IF(X156="","",VLOOKUP(X156,'シフト記号表（勤務時間帯）'!$D$6:$Z$47,23,FALSE))</f>
        <v/>
      </c>
      <c r="Y158" s="119" t="str">
        <f>IF(Y156="","",VLOOKUP(Y156,'シフト記号表（勤務時間帯）'!$D$6:$Z$47,23,FALSE))</f>
        <v/>
      </c>
      <c r="Z158" s="119" t="str">
        <f>IF(Z156="","",VLOOKUP(Z156,'シフト記号表（勤務時間帯）'!$D$6:$Z$47,23,FALSE))</f>
        <v/>
      </c>
      <c r="AA158" s="120" t="str">
        <f>IF(AA156="","",VLOOKUP(AA156,'シフト記号表（勤務時間帯）'!$D$6:$Z$47,23,FALSE))</f>
        <v/>
      </c>
      <c r="AB158" s="118" t="str">
        <f>IF(AB156="","",VLOOKUP(AB156,'シフト記号表（勤務時間帯）'!$D$6:$Z$47,23,FALSE))</f>
        <v/>
      </c>
      <c r="AC158" s="119" t="str">
        <f>IF(AC156="","",VLOOKUP(AC156,'シフト記号表（勤務時間帯）'!$D$6:$Z$47,23,FALSE))</f>
        <v/>
      </c>
      <c r="AD158" s="119" t="str">
        <f>IF(AD156="","",VLOOKUP(AD156,'シフト記号表（勤務時間帯）'!$D$6:$Z$47,23,FALSE))</f>
        <v/>
      </c>
      <c r="AE158" s="119" t="str">
        <f>IF(AE156="","",VLOOKUP(AE156,'シフト記号表（勤務時間帯）'!$D$6:$Z$47,23,FALSE))</f>
        <v/>
      </c>
      <c r="AF158" s="119" t="str">
        <f>IF(AF156="","",VLOOKUP(AF156,'シフト記号表（勤務時間帯）'!$D$6:$Z$47,23,FALSE))</f>
        <v/>
      </c>
      <c r="AG158" s="119" t="str">
        <f>IF(AG156="","",VLOOKUP(AG156,'シフト記号表（勤務時間帯）'!$D$6:$Z$47,23,FALSE))</f>
        <v/>
      </c>
      <c r="AH158" s="120" t="str">
        <f>IF(AH156="","",VLOOKUP(AH156,'シフト記号表（勤務時間帯）'!$D$6:$Z$47,23,FALSE))</f>
        <v/>
      </c>
      <c r="AI158" s="118" t="str">
        <f>IF(AI156="","",VLOOKUP(AI156,'シフト記号表（勤務時間帯）'!$D$6:$Z$47,23,FALSE))</f>
        <v/>
      </c>
      <c r="AJ158" s="119" t="str">
        <f>IF(AJ156="","",VLOOKUP(AJ156,'シフト記号表（勤務時間帯）'!$D$6:$Z$47,23,FALSE))</f>
        <v/>
      </c>
      <c r="AK158" s="119" t="str">
        <f>IF(AK156="","",VLOOKUP(AK156,'シフト記号表（勤務時間帯）'!$D$6:$Z$47,23,FALSE))</f>
        <v/>
      </c>
      <c r="AL158" s="119" t="str">
        <f>IF(AL156="","",VLOOKUP(AL156,'シフト記号表（勤務時間帯）'!$D$6:$Z$47,23,FALSE))</f>
        <v/>
      </c>
      <c r="AM158" s="119" t="str">
        <f>IF(AM156="","",VLOOKUP(AM156,'シフト記号表（勤務時間帯）'!$D$6:$Z$47,23,FALSE))</f>
        <v/>
      </c>
      <c r="AN158" s="119" t="str">
        <f>IF(AN156="","",VLOOKUP(AN156,'シフト記号表（勤務時間帯）'!$D$6:$Z$47,23,FALSE))</f>
        <v/>
      </c>
      <c r="AO158" s="120" t="str">
        <f>IF(AO156="","",VLOOKUP(AO156,'シフト記号表（勤務時間帯）'!$D$6:$Z$47,23,FALSE))</f>
        <v/>
      </c>
      <c r="AP158" s="118" t="str">
        <f>IF(AP156="","",VLOOKUP(AP156,'シフト記号表（勤務時間帯）'!$D$6:$Z$47,23,FALSE))</f>
        <v/>
      </c>
      <c r="AQ158" s="119" t="str">
        <f>IF(AQ156="","",VLOOKUP(AQ156,'シフト記号表（勤務時間帯）'!$D$6:$Z$47,23,FALSE))</f>
        <v/>
      </c>
      <c r="AR158" s="119" t="str">
        <f>IF(AR156="","",VLOOKUP(AR156,'シフト記号表（勤務時間帯）'!$D$6:$Z$47,23,FALSE))</f>
        <v/>
      </c>
      <c r="AS158" s="119" t="str">
        <f>IF(AS156="","",VLOOKUP(AS156,'シフト記号表（勤務時間帯）'!$D$6:$Z$47,23,FALSE))</f>
        <v/>
      </c>
      <c r="AT158" s="119" t="str">
        <f>IF(AT156="","",VLOOKUP(AT156,'シフト記号表（勤務時間帯）'!$D$6:$Z$47,23,FALSE))</f>
        <v/>
      </c>
      <c r="AU158" s="119" t="str">
        <f>IF(AU156="","",VLOOKUP(AU156,'シフト記号表（勤務時間帯）'!$D$6:$Z$47,23,FALSE))</f>
        <v/>
      </c>
      <c r="AV158" s="120" t="str">
        <f>IF(AV156="","",VLOOKUP(AV156,'シフト記号表（勤務時間帯）'!$D$6:$Z$47,23,FALSE))</f>
        <v/>
      </c>
      <c r="AW158" s="118" t="str">
        <f>IF(AW156="","",VLOOKUP(AW156,'シフト記号表（勤務時間帯）'!$D$6:$Z$47,23,FALSE))</f>
        <v/>
      </c>
      <c r="AX158" s="119" t="str">
        <f>IF(AX156="","",VLOOKUP(AX156,'シフト記号表（勤務時間帯）'!$D$6:$Z$47,23,FALSE))</f>
        <v/>
      </c>
      <c r="AY158" s="119" t="str">
        <f>IF(AY156="","",VLOOKUP(AY156,'シフト記号表（勤務時間帯）'!$D$6:$Z$47,23,FALSE))</f>
        <v/>
      </c>
      <c r="AZ158" s="306">
        <f>IF($BC$3="４週",SUM(U158:AV158),IF($BC$3="暦月",SUM(U158:AY158),""))</f>
        <v>0</v>
      </c>
      <c r="BA158" s="307"/>
      <c r="BB158" s="308">
        <f>IF($BC$3="４週",AZ158/4,IF($BC$3="暦月",(AZ158/($BC$8/7)),""))</f>
        <v>0</v>
      </c>
      <c r="BC158" s="307"/>
      <c r="BD158" s="300"/>
      <c r="BE158" s="301"/>
      <c r="BF158" s="301"/>
      <c r="BG158" s="301"/>
      <c r="BH158" s="302"/>
    </row>
    <row r="159" spans="2:60" ht="20.25" customHeight="1" x14ac:dyDescent="0.4">
      <c r="B159" s="121"/>
      <c r="C159" s="282"/>
      <c r="D159" s="283"/>
      <c r="E159" s="284"/>
      <c r="F159" s="122"/>
      <c r="G159" s="123"/>
      <c r="H159" s="343"/>
      <c r="I159" s="263"/>
      <c r="J159" s="264"/>
      <c r="K159" s="264"/>
      <c r="L159" s="265"/>
      <c r="M159" s="253"/>
      <c r="N159" s="254"/>
      <c r="O159" s="255"/>
      <c r="P159" s="142" t="s">
        <v>18</v>
      </c>
      <c r="Q159" s="143"/>
      <c r="R159" s="143"/>
      <c r="S159" s="144"/>
      <c r="T159" s="145"/>
      <c r="U159" s="128"/>
      <c r="V159" s="129"/>
      <c r="W159" s="129"/>
      <c r="X159" s="129"/>
      <c r="Y159" s="129"/>
      <c r="Z159" s="129"/>
      <c r="AA159" s="130"/>
      <c r="AB159" s="128"/>
      <c r="AC159" s="129"/>
      <c r="AD159" s="129"/>
      <c r="AE159" s="129"/>
      <c r="AF159" s="129"/>
      <c r="AG159" s="129"/>
      <c r="AH159" s="130"/>
      <c r="AI159" s="128"/>
      <c r="AJ159" s="129"/>
      <c r="AK159" s="129"/>
      <c r="AL159" s="129"/>
      <c r="AM159" s="129"/>
      <c r="AN159" s="129"/>
      <c r="AO159" s="130"/>
      <c r="AP159" s="128"/>
      <c r="AQ159" s="129"/>
      <c r="AR159" s="129"/>
      <c r="AS159" s="129"/>
      <c r="AT159" s="129"/>
      <c r="AU159" s="129"/>
      <c r="AV159" s="130"/>
      <c r="AW159" s="128"/>
      <c r="AX159" s="129"/>
      <c r="AY159" s="129"/>
      <c r="AZ159" s="262"/>
      <c r="BA159" s="249"/>
      <c r="BB159" s="248"/>
      <c r="BC159" s="249"/>
      <c r="BD159" s="294"/>
      <c r="BE159" s="295"/>
      <c r="BF159" s="295"/>
      <c r="BG159" s="295"/>
      <c r="BH159" s="296"/>
    </row>
    <row r="160" spans="2:60" ht="20.25" customHeight="1" x14ac:dyDescent="0.4">
      <c r="B160" s="101">
        <f>B157+1</f>
        <v>47</v>
      </c>
      <c r="C160" s="285"/>
      <c r="D160" s="286"/>
      <c r="E160" s="287"/>
      <c r="F160" s="102">
        <f>C159</f>
        <v>0</v>
      </c>
      <c r="G160" s="103"/>
      <c r="H160" s="251"/>
      <c r="I160" s="266"/>
      <c r="J160" s="267"/>
      <c r="K160" s="267"/>
      <c r="L160" s="268"/>
      <c r="M160" s="256"/>
      <c r="N160" s="257"/>
      <c r="O160" s="258"/>
      <c r="P160" s="104" t="s">
        <v>73</v>
      </c>
      <c r="Q160" s="105"/>
      <c r="R160" s="105"/>
      <c r="S160" s="106"/>
      <c r="T160" s="107"/>
      <c r="U160" s="108" t="str">
        <f>IF(U159="","",VLOOKUP(U159,'シフト記号表（勤務時間帯）'!$D$6:$X$47,21,FALSE))</f>
        <v/>
      </c>
      <c r="V160" s="109" t="str">
        <f>IF(V159="","",VLOOKUP(V159,'シフト記号表（勤務時間帯）'!$D$6:$X$47,21,FALSE))</f>
        <v/>
      </c>
      <c r="W160" s="109" t="str">
        <f>IF(W159="","",VLOOKUP(W159,'シフト記号表（勤務時間帯）'!$D$6:$X$47,21,FALSE))</f>
        <v/>
      </c>
      <c r="X160" s="109" t="str">
        <f>IF(X159="","",VLOOKUP(X159,'シフト記号表（勤務時間帯）'!$D$6:$X$47,21,FALSE))</f>
        <v/>
      </c>
      <c r="Y160" s="109" t="str">
        <f>IF(Y159="","",VLOOKUP(Y159,'シフト記号表（勤務時間帯）'!$D$6:$X$47,21,FALSE))</f>
        <v/>
      </c>
      <c r="Z160" s="109" t="str">
        <f>IF(Z159="","",VLOOKUP(Z159,'シフト記号表（勤務時間帯）'!$D$6:$X$47,21,FALSE))</f>
        <v/>
      </c>
      <c r="AA160" s="110" t="str">
        <f>IF(AA159="","",VLOOKUP(AA159,'シフト記号表（勤務時間帯）'!$D$6:$X$47,21,FALSE))</f>
        <v/>
      </c>
      <c r="AB160" s="108" t="str">
        <f>IF(AB159="","",VLOOKUP(AB159,'シフト記号表（勤務時間帯）'!$D$6:$X$47,21,FALSE))</f>
        <v/>
      </c>
      <c r="AC160" s="109" t="str">
        <f>IF(AC159="","",VLOOKUP(AC159,'シフト記号表（勤務時間帯）'!$D$6:$X$47,21,FALSE))</f>
        <v/>
      </c>
      <c r="AD160" s="109" t="str">
        <f>IF(AD159="","",VLOOKUP(AD159,'シフト記号表（勤務時間帯）'!$D$6:$X$47,21,FALSE))</f>
        <v/>
      </c>
      <c r="AE160" s="109" t="str">
        <f>IF(AE159="","",VLOOKUP(AE159,'シフト記号表（勤務時間帯）'!$D$6:$X$47,21,FALSE))</f>
        <v/>
      </c>
      <c r="AF160" s="109" t="str">
        <f>IF(AF159="","",VLOOKUP(AF159,'シフト記号表（勤務時間帯）'!$D$6:$X$47,21,FALSE))</f>
        <v/>
      </c>
      <c r="AG160" s="109" t="str">
        <f>IF(AG159="","",VLOOKUP(AG159,'シフト記号表（勤務時間帯）'!$D$6:$X$47,21,FALSE))</f>
        <v/>
      </c>
      <c r="AH160" s="110" t="str">
        <f>IF(AH159="","",VLOOKUP(AH159,'シフト記号表（勤務時間帯）'!$D$6:$X$47,21,FALSE))</f>
        <v/>
      </c>
      <c r="AI160" s="108" t="str">
        <f>IF(AI159="","",VLOOKUP(AI159,'シフト記号表（勤務時間帯）'!$D$6:$X$47,21,FALSE))</f>
        <v/>
      </c>
      <c r="AJ160" s="109" t="str">
        <f>IF(AJ159="","",VLOOKUP(AJ159,'シフト記号表（勤務時間帯）'!$D$6:$X$47,21,FALSE))</f>
        <v/>
      </c>
      <c r="AK160" s="109" t="str">
        <f>IF(AK159="","",VLOOKUP(AK159,'シフト記号表（勤務時間帯）'!$D$6:$X$47,21,FALSE))</f>
        <v/>
      </c>
      <c r="AL160" s="109" t="str">
        <f>IF(AL159="","",VLOOKUP(AL159,'シフト記号表（勤務時間帯）'!$D$6:$X$47,21,FALSE))</f>
        <v/>
      </c>
      <c r="AM160" s="109" t="str">
        <f>IF(AM159="","",VLOOKUP(AM159,'シフト記号表（勤務時間帯）'!$D$6:$X$47,21,FALSE))</f>
        <v/>
      </c>
      <c r="AN160" s="109" t="str">
        <f>IF(AN159="","",VLOOKUP(AN159,'シフト記号表（勤務時間帯）'!$D$6:$X$47,21,FALSE))</f>
        <v/>
      </c>
      <c r="AO160" s="110" t="str">
        <f>IF(AO159="","",VLOOKUP(AO159,'シフト記号表（勤務時間帯）'!$D$6:$X$47,21,FALSE))</f>
        <v/>
      </c>
      <c r="AP160" s="108" t="str">
        <f>IF(AP159="","",VLOOKUP(AP159,'シフト記号表（勤務時間帯）'!$D$6:$X$47,21,FALSE))</f>
        <v/>
      </c>
      <c r="AQ160" s="109" t="str">
        <f>IF(AQ159="","",VLOOKUP(AQ159,'シフト記号表（勤務時間帯）'!$D$6:$X$47,21,FALSE))</f>
        <v/>
      </c>
      <c r="AR160" s="109" t="str">
        <f>IF(AR159="","",VLOOKUP(AR159,'シフト記号表（勤務時間帯）'!$D$6:$X$47,21,FALSE))</f>
        <v/>
      </c>
      <c r="AS160" s="109" t="str">
        <f>IF(AS159="","",VLOOKUP(AS159,'シフト記号表（勤務時間帯）'!$D$6:$X$47,21,FALSE))</f>
        <v/>
      </c>
      <c r="AT160" s="109" t="str">
        <f>IF(AT159="","",VLOOKUP(AT159,'シフト記号表（勤務時間帯）'!$D$6:$X$47,21,FALSE))</f>
        <v/>
      </c>
      <c r="AU160" s="109" t="str">
        <f>IF(AU159="","",VLOOKUP(AU159,'シフト記号表（勤務時間帯）'!$D$6:$X$47,21,FALSE))</f>
        <v/>
      </c>
      <c r="AV160" s="110" t="str">
        <f>IF(AV159="","",VLOOKUP(AV159,'シフト記号表（勤務時間帯）'!$D$6:$X$47,21,FALSE))</f>
        <v/>
      </c>
      <c r="AW160" s="108" t="str">
        <f>IF(AW159="","",VLOOKUP(AW159,'シフト記号表（勤務時間帯）'!$D$6:$X$47,21,FALSE))</f>
        <v/>
      </c>
      <c r="AX160" s="109" t="str">
        <f>IF(AX159="","",VLOOKUP(AX159,'シフト記号表（勤務時間帯）'!$D$6:$X$47,21,FALSE))</f>
        <v/>
      </c>
      <c r="AY160" s="109" t="str">
        <f>IF(AY159="","",VLOOKUP(AY159,'シフト記号表（勤務時間帯）'!$D$6:$X$47,21,FALSE))</f>
        <v/>
      </c>
      <c r="AZ160" s="303">
        <f>IF($BC$3="４週",SUM(U160:AV160),IF($BC$3="暦月",SUM(U160:AY160),""))</f>
        <v>0</v>
      </c>
      <c r="BA160" s="304"/>
      <c r="BB160" s="305">
        <f>IF($BC$3="４週",AZ160/4,IF($BC$3="暦月",(AZ160/($BC$8/7)),""))</f>
        <v>0</v>
      </c>
      <c r="BC160" s="304"/>
      <c r="BD160" s="297"/>
      <c r="BE160" s="298"/>
      <c r="BF160" s="298"/>
      <c r="BG160" s="298"/>
      <c r="BH160" s="299"/>
    </row>
    <row r="161" spans="2:60" ht="20.25" customHeight="1" x14ac:dyDescent="0.4">
      <c r="B161" s="111"/>
      <c r="C161" s="288"/>
      <c r="D161" s="289"/>
      <c r="E161" s="290"/>
      <c r="F161" s="112"/>
      <c r="G161" s="113">
        <f>C159</f>
        <v>0</v>
      </c>
      <c r="H161" s="252"/>
      <c r="I161" s="269"/>
      <c r="J161" s="270"/>
      <c r="K161" s="270"/>
      <c r="L161" s="271"/>
      <c r="M161" s="259"/>
      <c r="N161" s="260"/>
      <c r="O161" s="261"/>
      <c r="P161" s="146" t="s">
        <v>74</v>
      </c>
      <c r="Q161" s="115"/>
      <c r="R161" s="115"/>
      <c r="S161" s="135"/>
      <c r="T161" s="136"/>
      <c r="U161" s="118" t="str">
        <f>IF(U159="","",VLOOKUP(U159,'シフト記号表（勤務時間帯）'!$D$6:$Z$47,23,FALSE))</f>
        <v/>
      </c>
      <c r="V161" s="119" t="str">
        <f>IF(V159="","",VLOOKUP(V159,'シフト記号表（勤務時間帯）'!$D$6:$Z$47,23,FALSE))</f>
        <v/>
      </c>
      <c r="W161" s="119" t="str">
        <f>IF(W159="","",VLOOKUP(W159,'シフト記号表（勤務時間帯）'!$D$6:$Z$47,23,FALSE))</f>
        <v/>
      </c>
      <c r="X161" s="119" t="str">
        <f>IF(X159="","",VLOOKUP(X159,'シフト記号表（勤務時間帯）'!$D$6:$Z$47,23,FALSE))</f>
        <v/>
      </c>
      <c r="Y161" s="119" t="str">
        <f>IF(Y159="","",VLOOKUP(Y159,'シフト記号表（勤務時間帯）'!$D$6:$Z$47,23,FALSE))</f>
        <v/>
      </c>
      <c r="Z161" s="119" t="str">
        <f>IF(Z159="","",VLOOKUP(Z159,'シフト記号表（勤務時間帯）'!$D$6:$Z$47,23,FALSE))</f>
        <v/>
      </c>
      <c r="AA161" s="120" t="str">
        <f>IF(AA159="","",VLOOKUP(AA159,'シフト記号表（勤務時間帯）'!$D$6:$Z$47,23,FALSE))</f>
        <v/>
      </c>
      <c r="AB161" s="118" t="str">
        <f>IF(AB159="","",VLOOKUP(AB159,'シフト記号表（勤務時間帯）'!$D$6:$Z$47,23,FALSE))</f>
        <v/>
      </c>
      <c r="AC161" s="119" t="str">
        <f>IF(AC159="","",VLOOKUP(AC159,'シフト記号表（勤務時間帯）'!$D$6:$Z$47,23,FALSE))</f>
        <v/>
      </c>
      <c r="AD161" s="119" t="str">
        <f>IF(AD159="","",VLOOKUP(AD159,'シフト記号表（勤務時間帯）'!$D$6:$Z$47,23,FALSE))</f>
        <v/>
      </c>
      <c r="AE161" s="119" t="str">
        <f>IF(AE159="","",VLOOKUP(AE159,'シフト記号表（勤務時間帯）'!$D$6:$Z$47,23,FALSE))</f>
        <v/>
      </c>
      <c r="AF161" s="119" t="str">
        <f>IF(AF159="","",VLOOKUP(AF159,'シフト記号表（勤務時間帯）'!$D$6:$Z$47,23,FALSE))</f>
        <v/>
      </c>
      <c r="AG161" s="119" t="str">
        <f>IF(AG159="","",VLOOKUP(AG159,'シフト記号表（勤務時間帯）'!$D$6:$Z$47,23,FALSE))</f>
        <v/>
      </c>
      <c r="AH161" s="120" t="str">
        <f>IF(AH159="","",VLOOKUP(AH159,'シフト記号表（勤務時間帯）'!$D$6:$Z$47,23,FALSE))</f>
        <v/>
      </c>
      <c r="AI161" s="118" t="str">
        <f>IF(AI159="","",VLOOKUP(AI159,'シフト記号表（勤務時間帯）'!$D$6:$Z$47,23,FALSE))</f>
        <v/>
      </c>
      <c r="AJ161" s="119" t="str">
        <f>IF(AJ159="","",VLOOKUP(AJ159,'シフト記号表（勤務時間帯）'!$D$6:$Z$47,23,FALSE))</f>
        <v/>
      </c>
      <c r="AK161" s="119" t="str">
        <f>IF(AK159="","",VLOOKUP(AK159,'シフト記号表（勤務時間帯）'!$D$6:$Z$47,23,FALSE))</f>
        <v/>
      </c>
      <c r="AL161" s="119" t="str">
        <f>IF(AL159="","",VLOOKUP(AL159,'シフト記号表（勤務時間帯）'!$D$6:$Z$47,23,FALSE))</f>
        <v/>
      </c>
      <c r="AM161" s="119" t="str">
        <f>IF(AM159="","",VLOOKUP(AM159,'シフト記号表（勤務時間帯）'!$D$6:$Z$47,23,FALSE))</f>
        <v/>
      </c>
      <c r="AN161" s="119" t="str">
        <f>IF(AN159="","",VLOOKUP(AN159,'シフト記号表（勤務時間帯）'!$D$6:$Z$47,23,FALSE))</f>
        <v/>
      </c>
      <c r="AO161" s="120" t="str">
        <f>IF(AO159="","",VLOOKUP(AO159,'シフト記号表（勤務時間帯）'!$D$6:$Z$47,23,FALSE))</f>
        <v/>
      </c>
      <c r="AP161" s="118" t="str">
        <f>IF(AP159="","",VLOOKUP(AP159,'シフト記号表（勤務時間帯）'!$D$6:$Z$47,23,FALSE))</f>
        <v/>
      </c>
      <c r="AQ161" s="119" t="str">
        <f>IF(AQ159="","",VLOOKUP(AQ159,'シフト記号表（勤務時間帯）'!$D$6:$Z$47,23,FALSE))</f>
        <v/>
      </c>
      <c r="AR161" s="119" t="str">
        <f>IF(AR159="","",VLOOKUP(AR159,'シフト記号表（勤務時間帯）'!$D$6:$Z$47,23,FALSE))</f>
        <v/>
      </c>
      <c r="AS161" s="119" t="str">
        <f>IF(AS159="","",VLOOKUP(AS159,'シフト記号表（勤務時間帯）'!$D$6:$Z$47,23,FALSE))</f>
        <v/>
      </c>
      <c r="AT161" s="119" t="str">
        <f>IF(AT159="","",VLOOKUP(AT159,'シフト記号表（勤務時間帯）'!$D$6:$Z$47,23,FALSE))</f>
        <v/>
      </c>
      <c r="AU161" s="119" t="str">
        <f>IF(AU159="","",VLOOKUP(AU159,'シフト記号表（勤務時間帯）'!$D$6:$Z$47,23,FALSE))</f>
        <v/>
      </c>
      <c r="AV161" s="120" t="str">
        <f>IF(AV159="","",VLOOKUP(AV159,'シフト記号表（勤務時間帯）'!$D$6:$Z$47,23,FALSE))</f>
        <v/>
      </c>
      <c r="AW161" s="118" t="str">
        <f>IF(AW159="","",VLOOKUP(AW159,'シフト記号表（勤務時間帯）'!$D$6:$Z$47,23,FALSE))</f>
        <v/>
      </c>
      <c r="AX161" s="119" t="str">
        <f>IF(AX159="","",VLOOKUP(AX159,'シフト記号表（勤務時間帯）'!$D$6:$Z$47,23,FALSE))</f>
        <v/>
      </c>
      <c r="AY161" s="119" t="str">
        <f>IF(AY159="","",VLOOKUP(AY159,'シフト記号表（勤務時間帯）'!$D$6:$Z$47,23,FALSE))</f>
        <v/>
      </c>
      <c r="AZ161" s="306">
        <f>IF($BC$3="４週",SUM(U161:AV161),IF($BC$3="暦月",SUM(U161:AY161),""))</f>
        <v>0</v>
      </c>
      <c r="BA161" s="307"/>
      <c r="BB161" s="308">
        <f>IF($BC$3="４週",AZ161/4,IF($BC$3="暦月",(AZ161/($BC$8/7)),""))</f>
        <v>0</v>
      </c>
      <c r="BC161" s="307"/>
      <c r="BD161" s="300"/>
      <c r="BE161" s="301"/>
      <c r="BF161" s="301"/>
      <c r="BG161" s="301"/>
      <c r="BH161" s="302"/>
    </row>
    <row r="162" spans="2:60" ht="20.25" customHeight="1" x14ac:dyDescent="0.4">
      <c r="B162" s="121"/>
      <c r="C162" s="282"/>
      <c r="D162" s="283"/>
      <c r="E162" s="284"/>
      <c r="F162" s="122"/>
      <c r="G162" s="123"/>
      <c r="H162" s="343"/>
      <c r="I162" s="263"/>
      <c r="J162" s="264"/>
      <c r="K162" s="264"/>
      <c r="L162" s="265"/>
      <c r="M162" s="253"/>
      <c r="N162" s="254"/>
      <c r="O162" s="255"/>
      <c r="P162" s="142" t="s">
        <v>18</v>
      </c>
      <c r="Q162" s="143"/>
      <c r="R162" s="143"/>
      <c r="S162" s="144"/>
      <c r="T162" s="145"/>
      <c r="U162" s="128"/>
      <c r="V162" s="129"/>
      <c r="W162" s="129"/>
      <c r="X162" s="129"/>
      <c r="Y162" s="129"/>
      <c r="Z162" s="129"/>
      <c r="AA162" s="130"/>
      <c r="AB162" s="128"/>
      <c r="AC162" s="129"/>
      <c r="AD162" s="129"/>
      <c r="AE162" s="129"/>
      <c r="AF162" s="129"/>
      <c r="AG162" s="129"/>
      <c r="AH162" s="130"/>
      <c r="AI162" s="128"/>
      <c r="AJ162" s="129"/>
      <c r="AK162" s="129"/>
      <c r="AL162" s="129"/>
      <c r="AM162" s="129"/>
      <c r="AN162" s="129"/>
      <c r="AO162" s="130"/>
      <c r="AP162" s="128"/>
      <c r="AQ162" s="129"/>
      <c r="AR162" s="129"/>
      <c r="AS162" s="129"/>
      <c r="AT162" s="129"/>
      <c r="AU162" s="129"/>
      <c r="AV162" s="130"/>
      <c r="AW162" s="128"/>
      <c r="AX162" s="129"/>
      <c r="AY162" s="129"/>
      <c r="AZ162" s="262"/>
      <c r="BA162" s="249"/>
      <c r="BB162" s="248"/>
      <c r="BC162" s="249"/>
      <c r="BD162" s="294"/>
      <c r="BE162" s="295"/>
      <c r="BF162" s="295"/>
      <c r="BG162" s="295"/>
      <c r="BH162" s="296"/>
    </row>
    <row r="163" spans="2:60" ht="20.25" customHeight="1" x14ac:dyDescent="0.4">
      <c r="B163" s="101">
        <f>B160+1</f>
        <v>48</v>
      </c>
      <c r="C163" s="285"/>
      <c r="D163" s="286"/>
      <c r="E163" s="287"/>
      <c r="F163" s="102">
        <f>C162</f>
        <v>0</v>
      </c>
      <c r="G163" s="103"/>
      <c r="H163" s="251"/>
      <c r="I163" s="266"/>
      <c r="J163" s="267"/>
      <c r="K163" s="267"/>
      <c r="L163" s="268"/>
      <c r="M163" s="256"/>
      <c r="N163" s="257"/>
      <c r="O163" s="258"/>
      <c r="P163" s="104" t="s">
        <v>73</v>
      </c>
      <c r="Q163" s="105"/>
      <c r="R163" s="105"/>
      <c r="S163" s="106"/>
      <c r="T163" s="107"/>
      <c r="U163" s="108" t="str">
        <f>IF(U162="","",VLOOKUP(U162,'シフト記号表（勤務時間帯）'!$D$6:$X$47,21,FALSE))</f>
        <v/>
      </c>
      <c r="V163" s="109" t="str">
        <f>IF(V162="","",VLOOKUP(V162,'シフト記号表（勤務時間帯）'!$D$6:$X$47,21,FALSE))</f>
        <v/>
      </c>
      <c r="W163" s="109" t="str">
        <f>IF(W162="","",VLOOKUP(W162,'シフト記号表（勤務時間帯）'!$D$6:$X$47,21,FALSE))</f>
        <v/>
      </c>
      <c r="X163" s="109" t="str">
        <f>IF(X162="","",VLOOKUP(X162,'シフト記号表（勤務時間帯）'!$D$6:$X$47,21,FALSE))</f>
        <v/>
      </c>
      <c r="Y163" s="109" t="str">
        <f>IF(Y162="","",VLOOKUP(Y162,'シフト記号表（勤務時間帯）'!$D$6:$X$47,21,FALSE))</f>
        <v/>
      </c>
      <c r="Z163" s="109" t="str">
        <f>IF(Z162="","",VLOOKUP(Z162,'シフト記号表（勤務時間帯）'!$D$6:$X$47,21,FALSE))</f>
        <v/>
      </c>
      <c r="AA163" s="110" t="str">
        <f>IF(AA162="","",VLOOKUP(AA162,'シフト記号表（勤務時間帯）'!$D$6:$X$47,21,FALSE))</f>
        <v/>
      </c>
      <c r="AB163" s="108" t="str">
        <f>IF(AB162="","",VLOOKUP(AB162,'シフト記号表（勤務時間帯）'!$D$6:$X$47,21,FALSE))</f>
        <v/>
      </c>
      <c r="AC163" s="109" t="str">
        <f>IF(AC162="","",VLOOKUP(AC162,'シフト記号表（勤務時間帯）'!$D$6:$X$47,21,FALSE))</f>
        <v/>
      </c>
      <c r="AD163" s="109" t="str">
        <f>IF(AD162="","",VLOOKUP(AD162,'シフト記号表（勤務時間帯）'!$D$6:$X$47,21,FALSE))</f>
        <v/>
      </c>
      <c r="AE163" s="109" t="str">
        <f>IF(AE162="","",VLOOKUP(AE162,'シフト記号表（勤務時間帯）'!$D$6:$X$47,21,FALSE))</f>
        <v/>
      </c>
      <c r="AF163" s="109" t="str">
        <f>IF(AF162="","",VLOOKUP(AF162,'シフト記号表（勤務時間帯）'!$D$6:$X$47,21,FALSE))</f>
        <v/>
      </c>
      <c r="AG163" s="109" t="str">
        <f>IF(AG162="","",VLOOKUP(AG162,'シフト記号表（勤務時間帯）'!$D$6:$X$47,21,FALSE))</f>
        <v/>
      </c>
      <c r="AH163" s="110" t="str">
        <f>IF(AH162="","",VLOOKUP(AH162,'シフト記号表（勤務時間帯）'!$D$6:$X$47,21,FALSE))</f>
        <v/>
      </c>
      <c r="AI163" s="108" t="str">
        <f>IF(AI162="","",VLOOKUP(AI162,'シフト記号表（勤務時間帯）'!$D$6:$X$47,21,FALSE))</f>
        <v/>
      </c>
      <c r="AJ163" s="109" t="str">
        <f>IF(AJ162="","",VLOOKUP(AJ162,'シフト記号表（勤務時間帯）'!$D$6:$X$47,21,FALSE))</f>
        <v/>
      </c>
      <c r="AK163" s="109" t="str">
        <f>IF(AK162="","",VLOOKUP(AK162,'シフト記号表（勤務時間帯）'!$D$6:$X$47,21,FALSE))</f>
        <v/>
      </c>
      <c r="AL163" s="109" t="str">
        <f>IF(AL162="","",VLOOKUP(AL162,'シフト記号表（勤務時間帯）'!$D$6:$X$47,21,FALSE))</f>
        <v/>
      </c>
      <c r="AM163" s="109" t="str">
        <f>IF(AM162="","",VLOOKUP(AM162,'シフト記号表（勤務時間帯）'!$D$6:$X$47,21,FALSE))</f>
        <v/>
      </c>
      <c r="AN163" s="109" t="str">
        <f>IF(AN162="","",VLOOKUP(AN162,'シフト記号表（勤務時間帯）'!$D$6:$X$47,21,FALSE))</f>
        <v/>
      </c>
      <c r="AO163" s="110" t="str">
        <f>IF(AO162="","",VLOOKUP(AO162,'シフト記号表（勤務時間帯）'!$D$6:$X$47,21,FALSE))</f>
        <v/>
      </c>
      <c r="AP163" s="108" t="str">
        <f>IF(AP162="","",VLOOKUP(AP162,'シフト記号表（勤務時間帯）'!$D$6:$X$47,21,FALSE))</f>
        <v/>
      </c>
      <c r="AQ163" s="109" t="str">
        <f>IF(AQ162="","",VLOOKUP(AQ162,'シフト記号表（勤務時間帯）'!$D$6:$X$47,21,FALSE))</f>
        <v/>
      </c>
      <c r="AR163" s="109" t="str">
        <f>IF(AR162="","",VLOOKUP(AR162,'シフト記号表（勤務時間帯）'!$D$6:$X$47,21,FALSE))</f>
        <v/>
      </c>
      <c r="AS163" s="109" t="str">
        <f>IF(AS162="","",VLOOKUP(AS162,'シフト記号表（勤務時間帯）'!$D$6:$X$47,21,FALSE))</f>
        <v/>
      </c>
      <c r="AT163" s="109" t="str">
        <f>IF(AT162="","",VLOOKUP(AT162,'シフト記号表（勤務時間帯）'!$D$6:$X$47,21,FALSE))</f>
        <v/>
      </c>
      <c r="AU163" s="109" t="str">
        <f>IF(AU162="","",VLOOKUP(AU162,'シフト記号表（勤務時間帯）'!$D$6:$X$47,21,FALSE))</f>
        <v/>
      </c>
      <c r="AV163" s="110" t="str">
        <f>IF(AV162="","",VLOOKUP(AV162,'シフト記号表（勤務時間帯）'!$D$6:$X$47,21,FALSE))</f>
        <v/>
      </c>
      <c r="AW163" s="108" t="str">
        <f>IF(AW162="","",VLOOKUP(AW162,'シフト記号表（勤務時間帯）'!$D$6:$X$47,21,FALSE))</f>
        <v/>
      </c>
      <c r="AX163" s="109" t="str">
        <f>IF(AX162="","",VLOOKUP(AX162,'シフト記号表（勤務時間帯）'!$D$6:$X$47,21,FALSE))</f>
        <v/>
      </c>
      <c r="AY163" s="109" t="str">
        <f>IF(AY162="","",VLOOKUP(AY162,'シフト記号表（勤務時間帯）'!$D$6:$X$47,21,FALSE))</f>
        <v/>
      </c>
      <c r="AZ163" s="303">
        <f>IF($BC$3="４週",SUM(U163:AV163),IF($BC$3="暦月",SUM(U163:AY163),""))</f>
        <v>0</v>
      </c>
      <c r="BA163" s="304"/>
      <c r="BB163" s="305">
        <f>IF($BC$3="４週",AZ163/4,IF($BC$3="暦月",(AZ163/($BC$8/7)),""))</f>
        <v>0</v>
      </c>
      <c r="BC163" s="304"/>
      <c r="BD163" s="297"/>
      <c r="BE163" s="298"/>
      <c r="BF163" s="298"/>
      <c r="BG163" s="298"/>
      <c r="BH163" s="299"/>
    </row>
    <row r="164" spans="2:60" ht="20.25" customHeight="1" x14ac:dyDescent="0.4">
      <c r="B164" s="111"/>
      <c r="C164" s="288"/>
      <c r="D164" s="289"/>
      <c r="E164" s="290"/>
      <c r="F164" s="112"/>
      <c r="G164" s="113">
        <f>C162</f>
        <v>0</v>
      </c>
      <c r="H164" s="252"/>
      <c r="I164" s="269"/>
      <c r="J164" s="270"/>
      <c r="K164" s="270"/>
      <c r="L164" s="271"/>
      <c r="M164" s="259"/>
      <c r="N164" s="260"/>
      <c r="O164" s="261"/>
      <c r="P164" s="146" t="s">
        <v>74</v>
      </c>
      <c r="Q164" s="115"/>
      <c r="R164" s="115"/>
      <c r="S164" s="135"/>
      <c r="T164" s="136"/>
      <c r="U164" s="118" t="str">
        <f>IF(U162="","",VLOOKUP(U162,'シフト記号表（勤務時間帯）'!$D$6:$Z$47,23,FALSE))</f>
        <v/>
      </c>
      <c r="V164" s="119" t="str">
        <f>IF(V162="","",VLOOKUP(V162,'シフト記号表（勤務時間帯）'!$D$6:$Z$47,23,FALSE))</f>
        <v/>
      </c>
      <c r="W164" s="119" t="str">
        <f>IF(W162="","",VLOOKUP(W162,'シフト記号表（勤務時間帯）'!$D$6:$Z$47,23,FALSE))</f>
        <v/>
      </c>
      <c r="X164" s="119" t="str">
        <f>IF(X162="","",VLOOKUP(X162,'シフト記号表（勤務時間帯）'!$D$6:$Z$47,23,FALSE))</f>
        <v/>
      </c>
      <c r="Y164" s="119" t="str">
        <f>IF(Y162="","",VLOOKUP(Y162,'シフト記号表（勤務時間帯）'!$D$6:$Z$47,23,FALSE))</f>
        <v/>
      </c>
      <c r="Z164" s="119" t="str">
        <f>IF(Z162="","",VLOOKUP(Z162,'シフト記号表（勤務時間帯）'!$D$6:$Z$47,23,FALSE))</f>
        <v/>
      </c>
      <c r="AA164" s="120" t="str">
        <f>IF(AA162="","",VLOOKUP(AA162,'シフト記号表（勤務時間帯）'!$D$6:$Z$47,23,FALSE))</f>
        <v/>
      </c>
      <c r="AB164" s="118" t="str">
        <f>IF(AB162="","",VLOOKUP(AB162,'シフト記号表（勤務時間帯）'!$D$6:$Z$47,23,FALSE))</f>
        <v/>
      </c>
      <c r="AC164" s="119" t="str">
        <f>IF(AC162="","",VLOOKUP(AC162,'シフト記号表（勤務時間帯）'!$D$6:$Z$47,23,FALSE))</f>
        <v/>
      </c>
      <c r="AD164" s="119" t="str">
        <f>IF(AD162="","",VLOOKUP(AD162,'シフト記号表（勤務時間帯）'!$D$6:$Z$47,23,FALSE))</f>
        <v/>
      </c>
      <c r="AE164" s="119" t="str">
        <f>IF(AE162="","",VLOOKUP(AE162,'シフト記号表（勤務時間帯）'!$D$6:$Z$47,23,FALSE))</f>
        <v/>
      </c>
      <c r="AF164" s="119" t="str">
        <f>IF(AF162="","",VLOOKUP(AF162,'シフト記号表（勤務時間帯）'!$D$6:$Z$47,23,FALSE))</f>
        <v/>
      </c>
      <c r="AG164" s="119" t="str">
        <f>IF(AG162="","",VLOOKUP(AG162,'シフト記号表（勤務時間帯）'!$D$6:$Z$47,23,FALSE))</f>
        <v/>
      </c>
      <c r="AH164" s="120" t="str">
        <f>IF(AH162="","",VLOOKUP(AH162,'シフト記号表（勤務時間帯）'!$D$6:$Z$47,23,FALSE))</f>
        <v/>
      </c>
      <c r="AI164" s="118" t="str">
        <f>IF(AI162="","",VLOOKUP(AI162,'シフト記号表（勤務時間帯）'!$D$6:$Z$47,23,FALSE))</f>
        <v/>
      </c>
      <c r="AJ164" s="119" t="str">
        <f>IF(AJ162="","",VLOOKUP(AJ162,'シフト記号表（勤務時間帯）'!$D$6:$Z$47,23,FALSE))</f>
        <v/>
      </c>
      <c r="AK164" s="119" t="str">
        <f>IF(AK162="","",VLOOKUP(AK162,'シフト記号表（勤務時間帯）'!$D$6:$Z$47,23,FALSE))</f>
        <v/>
      </c>
      <c r="AL164" s="119" t="str">
        <f>IF(AL162="","",VLOOKUP(AL162,'シフト記号表（勤務時間帯）'!$D$6:$Z$47,23,FALSE))</f>
        <v/>
      </c>
      <c r="AM164" s="119" t="str">
        <f>IF(AM162="","",VLOOKUP(AM162,'シフト記号表（勤務時間帯）'!$D$6:$Z$47,23,FALSE))</f>
        <v/>
      </c>
      <c r="AN164" s="119" t="str">
        <f>IF(AN162="","",VLOOKUP(AN162,'シフト記号表（勤務時間帯）'!$D$6:$Z$47,23,FALSE))</f>
        <v/>
      </c>
      <c r="AO164" s="120" t="str">
        <f>IF(AO162="","",VLOOKUP(AO162,'シフト記号表（勤務時間帯）'!$D$6:$Z$47,23,FALSE))</f>
        <v/>
      </c>
      <c r="AP164" s="118" t="str">
        <f>IF(AP162="","",VLOOKUP(AP162,'シフト記号表（勤務時間帯）'!$D$6:$Z$47,23,FALSE))</f>
        <v/>
      </c>
      <c r="AQ164" s="119" t="str">
        <f>IF(AQ162="","",VLOOKUP(AQ162,'シフト記号表（勤務時間帯）'!$D$6:$Z$47,23,FALSE))</f>
        <v/>
      </c>
      <c r="AR164" s="119" t="str">
        <f>IF(AR162="","",VLOOKUP(AR162,'シフト記号表（勤務時間帯）'!$D$6:$Z$47,23,FALSE))</f>
        <v/>
      </c>
      <c r="AS164" s="119" t="str">
        <f>IF(AS162="","",VLOOKUP(AS162,'シフト記号表（勤務時間帯）'!$D$6:$Z$47,23,FALSE))</f>
        <v/>
      </c>
      <c r="AT164" s="119" t="str">
        <f>IF(AT162="","",VLOOKUP(AT162,'シフト記号表（勤務時間帯）'!$D$6:$Z$47,23,FALSE))</f>
        <v/>
      </c>
      <c r="AU164" s="119" t="str">
        <f>IF(AU162="","",VLOOKUP(AU162,'シフト記号表（勤務時間帯）'!$D$6:$Z$47,23,FALSE))</f>
        <v/>
      </c>
      <c r="AV164" s="120" t="str">
        <f>IF(AV162="","",VLOOKUP(AV162,'シフト記号表（勤務時間帯）'!$D$6:$Z$47,23,FALSE))</f>
        <v/>
      </c>
      <c r="AW164" s="118" t="str">
        <f>IF(AW162="","",VLOOKUP(AW162,'シフト記号表（勤務時間帯）'!$D$6:$Z$47,23,FALSE))</f>
        <v/>
      </c>
      <c r="AX164" s="119" t="str">
        <f>IF(AX162="","",VLOOKUP(AX162,'シフト記号表（勤務時間帯）'!$D$6:$Z$47,23,FALSE))</f>
        <v/>
      </c>
      <c r="AY164" s="119" t="str">
        <f>IF(AY162="","",VLOOKUP(AY162,'シフト記号表（勤務時間帯）'!$D$6:$Z$47,23,FALSE))</f>
        <v/>
      </c>
      <c r="AZ164" s="306">
        <f>IF($BC$3="４週",SUM(U164:AV164),IF($BC$3="暦月",SUM(U164:AY164),""))</f>
        <v>0</v>
      </c>
      <c r="BA164" s="307"/>
      <c r="BB164" s="308">
        <f>IF($BC$3="４週",AZ164/4,IF($BC$3="暦月",(AZ164/($BC$8/7)),""))</f>
        <v>0</v>
      </c>
      <c r="BC164" s="307"/>
      <c r="BD164" s="300"/>
      <c r="BE164" s="301"/>
      <c r="BF164" s="301"/>
      <c r="BG164" s="301"/>
      <c r="BH164" s="302"/>
    </row>
    <row r="165" spans="2:60" ht="20.25" customHeight="1" x14ac:dyDescent="0.4">
      <c r="B165" s="121"/>
      <c r="C165" s="282"/>
      <c r="D165" s="283"/>
      <c r="E165" s="284"/>
      <c r="F165" s="122"/>
      <c r="G165" s="123"/>
      <c r="H165" s="343"/>
      <c r="I165" s="263"/>
      <c r="J165" s="264"/>
      <c r="K165" s="264"/>
      <c r="L165" s="265"/>
      <c r="M165" s="253"/>
      <c r="N165" s="254"/>
      <c r="O165" s="255"/>
      <c r="P165" s="142" t="s">
        <v>18</v>
      </c>
      <c r="Q165" s="143"/>
      <c r="R165" s="143"/>
      <c r="S165" s="144"/>
      <c r="T165" s="145"/>
      <c r="U165" s="128"/>
      <c r="V165" s="129"/>
      <c r="W165" s="129"/>
      <c r="X165" s="129"/>
      <c r="Y165" s="129"/>
      <c r="Z165" s="129"/>
      <c r="AA165" s="130"/>
      <c r="AB165" s="128"/>
      <c r="AC165" s="129"/>
      <c r="AD165" s="129"/>
      <c r="AE165" s="129"/>
      <c r="AF165" s="129"/>
      <c r="AG165" s="129"/>
      <c r="AH165" s="130"/>
      <c r="AI165" s="128"/>
      <c r="AJ165" s="129"/>
      <c r="AK165" s="129"/>
      <c r="AL165" s="129"/>
      <c r="AM165" s="129"/>
      <c r="AN165" s="129"/>
      <c r="AO165" s="130"/>
      <c r="AP165" s="128"/>
      <c r="AQ165" s="129"/>
      <c r="AR165" s="129"/>
      <c r="AS165" s="129"/>
      <c r="AT165" s="129"/>
      <c r="AU165" s="129"/>
      <c r="AV165" s="130"/>
      <c r="AW165" s="128"/>
      <c r="AX165" s="129"/>
      <c r="AY165" s="129"/>
      <c r="AZ165" s="262"/>
      <c r="BA165" s="249"/>
      <c r="BB165" s="248"/>
      <c r="BC165" s="249"/>
      <c r="BD165" s="294"/>
      <c r="BE165" s="295"/>
      <c r="BF165" s="295"/>
      <c r="BG165" s="295"/>
      <c r="BH165" s="296"/>
    </row>
    <row r="166" spans="2:60" ht="20.25" customHeight="1" x14ac:dyDescent="0.4">
      <c r="B166" s="101">
        <f>B163+1</f>
        <v>49</v>
      </c>
      <c r="C166" s="285"/>
      <c r="D166" s="286"/>
      <c r="E166" s="287"/>
      <c r="F166" s="102">
        <f>C165</f>
        <v>0</v>
      </c>
      <c r="G166" s="103"/>
      <c r="H166" s="251"/>
      <c r="I166" s="266"/>
      <c r="J166" s="267"/>
      <c r="K166" s="267"/>
      <c r="L166" s="268"/>
      <c r="M166" s="256"/>
      <c r="N166" s="257"/>
      <c r="O166" s="258"/>
      <c r="P166" s="104" t="s">
        <v>73</v>
      </c>
      <c r="Q166" s="105"/>
      <c r="R166" s="105"/>
      <c r="S166" s="106"/>
      <c r="T166" s="107"/>
      <c r="U166" s="108" t="str">
        <f>IF(U165="","",VLOOKUP(U165,'シフト記号表（勤務時間帯）'!$D$6:$X$47,21,FALSE))</f>
        <v/>
      </c>
      <c r="V166" s="109" t="str">
        <f>IF(V165="","",VLOOKUP(V165,'シフト記号表（勤務時間帯）'!$D$6:$X$47,21,FALSE))</f>
        <v/>
      </c>
      <c r="W166" s="109" t="str">
        <f>IF(W165="","",VLOOKUP(W165,'シフト記号表（勤務時間帯）'!$D$6:$X$47,21,FALSE))</f>
        <v/>
      </c>
      <c r="X166" s="109" t="str">
        <f>IF(X165="","",VLOOKUP(X165,'シフト記号表（勤務時間帯）'!$D$6:$X$47,21,FALSE))</f>
        <v/>
      </c>
      <c r="Y166" s="109" t="str">
        <f>IF(Y165="","",VLOOKUP(Y165,'シフト記号表（勤務時間帯）'!$D$6:$X$47,21,FALSE))</f>
        <v/>
      </c>
      <c r="Z166" s="109" t="str">
        <f>IF(Z165="","",VLOOKUP(Z165,'シフト記号表（勤務時間帯）'!$D$6:$X$47,21,FALSE))</f>
        <v/>
      </c>
      <c r="AA166" s="110" t="str">
        <f>IF(AA165="","",VLOOKUP(AA165,'シフト記号表（勤務時間帯）'!$D$6:$X$47,21,FALSE))</f>
        <v/>
      </c>
      <c r="AB166" s="108" t="str">
        <f>IF(AB165="","",VLOOKUP(AB165,'シフト記号表（勤務時間帯）'!$D$6:$X$47,21,FALSE))</f>
        <v/>
      </c>
      <c r="AC166" s="109" t="str">
        <f>IF(AC165="","",VLOOKUP(AC165,'シフト記号表（勤務時間帯）'!$D$6:$X$47,21,FALSE))</f>
        <v/>
      </c>
      <c r="AD166" s="109" t="str">
        <f>IF(AD165="","",VLOOKUP(AD165,'シフト記号表（勤務時間帯）'!$D$6:$X$47,21,FALSE))</f>
        <v/>
      </c>
      <c r="AE166" s="109" t="str">
        <f>IF(AE165="","",VLOOKUP(AE165,'シフト記号表（勤務時間帯）'!$D$6:$X$47,21,FALSE))</f>
        <v/>
      </c>
      <c r="AF166" s="109" t="str">
        <f>IF(AF165="","",VLOOKUP(AF165,'シフト記号表（勤務時間帯）'!$D$6:$X$47,21,FALSE))</f>
        <v/>
      </c>
      <c r="AG166" s="109" t="str">
        <f>IF(AG165="","",VLOOKUP(AG165,'シフト記号表（勤務時間帯）'!$D$6:$X$47,21,FALSE))</f>
        <v/>
      </c>
      <c r="AH166" s="110" t="str">
        <f>IF(AH165="","",VLOOKUP(AH165,'シフト記号表（勤務時間帯）'!$D$6:$X$47,21,FALSE))</f>
        <v/>
      </c>
      <c r="AI166" s="108" t="str">
        <f>IF(AI165="","",VLOOKUP(AI165,'シフト記号表（勤務時間帯）'!$D$6:$X$47,21,FALSE))</f>
        <v/>
      </c>
      <c r="AJ166" s="109" t="str">
        <f>IF(AJ165="","",VLOOKUP(AJ165,'シフト記号表（勤務時間帯）'!$D$6:$X$47,21,FALSE))</f>
        <v/>
      </c>
      <c r="AK166" s="109" t="str">
        <f>IF(AK165="","",VLOOKUP(AK165,'シフト記号表（勤務時間帯）'!$D$6:$X$47,21,FALSE))</f>
        <v/>
      </c>
      <c r="AL166" s="109" t="str">
        <f>IF(AL165="","",VLOOKUP(AL165,'シフト記号表（勤務時間帯）'!$D$6:$X$47,21,FALSE))</f>
        <v/>
      </c>
      <c r="AM166" s="109" t="str">
        <f>IF(AM165="","",VLOOKUP(AM165,'シフト記号表（勤務時間帯）'!$D$6:$X$47,21,FALSE))</f>
        <v/>
      </c>
      <c r="AN166" s="109" t="str">
        <f>IF(AN165="","",VLOOKUP(AN165,'シフト記号表（勤務時間帯）'!$D$6:$X$47,21,FALSE))</f>
        <v/>
      </c>
      <c r="AO166" s="110" t="str">
        <f>IF(AO165="","",VLOOKUP(AO165,'シフト記号表（勤務時間帯）'!$D$6:$X$47,21,FALSE))</f>
        <v/>
      </c>
      <c r="AP166" s="108" t="str">
        <f>IF(AP165="","",VLOOKUP(AP165,'シフト記号表（勤務時間帯）'!$D$6:$X$47,21,FALSE))</f>
        <v/>
      </c>
      <c r="AQ166" s="109" t="str">
        <f>IF(AQ165="","",VLOOKUP(AQ165,'シフト記号表（勤務時間帯）'!$D$6:$X$47,21,FALSE))</f>
        <v/>
      </c>
      <c r="AR166" s="109" t="str">
        <f>IF(AR165="","",VLOOKUP(AR165,'シフト記号表（勤務時間帯）'!$D$6:$X$47,21,FALSE))</f>
        <v/>
      </c>
      <c r="AS166" s="109" t="str">
        <f>IF(AS165="","",VLOOKUP(AS165,'シフト記号表（勤務時間帯）'!$D$6:$X$47,21,FALSE))</f>
        <v/>
      </c>
      <c r="AT166" s="109" t="str">
        <f>IF(AT165="","",VLOOKUP(AT165,'シフト記号表（勤務時間帯）'!$D$6:$X$47,21,FALSE))</f>
        <v/>
      </c>
      <c r="AU166" s="109" t="str">
        <f>IF(AU165="","",VLOOKUP(AU165,'シフト記号表（勤務時間帯）'!$D$6:$X$47,21,FALSE))</f>
        <v/>
      </c>
      <c r="AV166" s="110" t="str">
        <f>IF(AV165="","",VLOOKUP(AV165,'シフト記号表（勤務時間帯）'!$D$6:$X$47,21,FALSE))</f>
        <v/>
      </c>
      <c r="AW166" s="108" t="str">
        <f>IF(AW165="","",VLOOKUP(AW165,'シフト記号表（勤務時間帯）'!$D$6:$X$47,21,FALSE))</f>
        <v/>
      </c>
      <c r="AX166" s="109" t="str">
        <f>IF(AX165="","",VLOOKUP(AX165,'シフト記号表（勤務時間帯）'!$D$6:$X$47,21,FALSE))</f>
        <v/>
      </c>
      <c r="AY166" s="109" t="str">
        <f>IF(AY165="","",VLOOKUP(AY165,'シフト記号表（勤務時間帯）'!$D$6:$X$47,21,FALSE))</f>
        <v/>
      </c>
      <c r="AZ166" s="303">
        <f>IF($BC$3="４週",SUM(U166:AV166),IF($BC$3="暦月",SUM(U166:AY166),""))</f>
        <v>0</v>
      </c>
      <c r="BA166" s="304"/>
      <c r="BB166" s="305">
        <f>IF($BC$3="４週",AZ166/4,IF($BC$3="暦月",(AZ166/($BC$8/7)),""))</f>
        <v>0</v>
      </c>
      <c r="BC166" s="304"/>
      <c r="BD166" s="297"/>
      <c r="BE166" s="298"/>
      <c r="BF166" s="298"/>
      <c r="BG166" s="298"/>
      <c r="BH166" s="299"/>
    </row>
    <row r="167" spans="2:60" ht="20.25" customHeight="1" x14ac:dyDescent="0.4">
      <c r="B167" s="111"/>
      <c r="C167" s="288"/>
      <c r="D167" s="289"/>
      <c r="E167" s="290"/>
      <c r="F167" s="112"/>
      <c r="G167" s="113">
        <f>C165</f>
        <v>0</v>
      </c>
      <c r="H167" s="252"/>
      <c r="I167" s="269"/>
      <c r="J167" s="270"/>
      <c r="K167" s="270"/>
      <c r="L167" s="271"/>
      <c r="M167" s="259"/>
      <c r="N167" s="260"/>
      <c r="O167" s="261"/>
      <c r="P167" s="146" t="s">
        <v>74</v>
      </c>
      <c r="Q167" s="115"/>
      <c r="R167" s="115"/>
      <c r="S167" s="135"/>
      <c r="T167" s="136"/>
      <c r="U167" s="118" t="str">
        <f>IF(U165="","",VLOOKUP(U165,'シフト記号表（勤務時間帯）'!$D$6:$Z$47,23,FALSE))</f>
        <v/>
      </c>
      <c r="V167" s="119" t="str">
        <f>IF(V165="","",VLOOKUP(V165,'シフト記号表（勤務時間帯）'!$D$6:$Z$47,23,FALSE))</f>
        <v/>
      </c>
      <c r="W167" s="119" t="str">
        <f>IF(W165="","",VLOOKUP(W165,'シフト記号表（勤務時間帯）'!$D$6:$Z$47,23,FALSE))</f>
        <v/>
      </c>
      <c r="X167" s="119" t="str">
        <f>IF(X165="","",VLOOKUP(X165,'シフト記号表（勤務時間帯）'!$D$6:$Z$47,23,FALSE))</f>
        <v/>
      </c>
      <c r="Y167" s="119" t="str">
        <f>IF(Y165="","",VLOOKUP(Y165,'シフト記号表（勤務時間帯）'!$D$6:$Z$47,23,FALSE))</f>
        <v/>
      </c>
      <c r="Z167" s="119" t="str">
        <f>IF(Z165="","",VLOOKUP(Z165,'シフト記号表（勤務時間帯）'!$D$6:$Z$47,23,FALSE))</f>
        <v/>
      </c>
      <c r="AA167" s="120" t="str">
        <f>IF(AA165="","",VLOOKUP(AA165,'シフト記号表（勤務時間帯）'!$D$6:$Z$47,23,FALSE))</f>
        <v/>
      </c>
      <c r="AB167" s="118" t="str">
        <f>IF(AB165="","",VLOOKUP(AB165,'シフト記号表（勤務時間帯）'!$D$6:$Z$47,23,FALSE))</f>
        <v/>
      </c>
      <c r="AC167" s="119" t="str">
        <f>IF(AC165="","",VLOOKUP(AC165,'シフト記号表（勤務時間帯）'!$D$6:$Z$47,23,FALSE))</f>
        <v/>
      </c>
      <c r="AD167" s="119" t="str">
        <f>IF(AD165="","",VLOOKUP(AD165,'シフト記号表（勤務時間帯）'!$D$6:$Z$47,23,FALSE))</f>
        <v/>
      </c>
      <c r="AE167" s="119" t="str">
        <f>IF(AE165="","",VLOOKUP(AE165,'シフト記号表（勤務時間帯）'!$D$6:$Z$47,23,FALSE))</f>
        <v/>
      </c>
      <c r="AF167" s="119" t="str">
        <f>IF(AF165="","",VLOOKUP(AF165,'シフト記号表（勤務時間帯）'!$D$6:$Z$47,23,FALSE))</f>
        <v/>
      </c>
      <c r="AG167" s="119" t="str">
        <f>IF(AG165="","",VLOOKUP(AG165,'シフト記号表（勤務時間帯）'!$D$6:$Z$47,23,FALSE))</f>
        <v/>
      </c>
      <c r="AH167" s="120" t="str">
        <f>IF(AH165="","",VLOOKUP(AH165,'シフト記号表（勤務時間帯）'!$D$6:$Z$47,23,FALSE))</f>
        <v/>
      </c>
      <c r="AI167" s="118" t="str">
        <f>IF(AI165="","",VLOOKUP(AI165,'シフト記号表（勤務時間帯）'!$D$6:$Z$47,23,FALSE))</f>
        <v/>
      </c>
      <c r="AJ167" s="119" t="str">
        <f>IF(AJ165="","",VLOOKUP(AJ165,'シフト記号表（勤務時間帯）'!$D$6:$Z$47,23,FALSE))</f>
        <v/>
      </c>
      <c r="AK167" s="119" t="str">
        <f>IF(AK165="","",VLOOKUP(AK165,'シフト記号表（勤務時間帯）'!$D$6:$Z$47,23,FALSE))</f>
        <v/>
      </c>
      <c r="AL167" s="119" t="str">
        <f>IF(AL165="","",VLOOKUP(AL165,'シフト記号表（勤務時間帯）'!$D$6:$Z$47,23,FALSE))</f>
        <v/>
      </c>
      <c r="AM167" s="119" t="str">
        <f>IF(AM165="","",VLOOKUP(AM165,'シフト記号表（勤務時間帯）'!$D$6:$Z$47,23,FALSE))</f>
        <v/>
      </c>
      <c r="AN167" s="119" t="str">
        <f>IF(AN165="","",VLOOKUP(AN165,'シフト記号表（勤務時間帯）'!$D$6:$Z$47,23,FALSE))</f>
        <v/>
      </c>
      <c r="AO167" s="120" t="str">
        <f>IF(AO165="","",VLOOKUP(AO165,'シフト記号表（勤務時間帯）'!$D$6:$Z$47,23,FALSE))</f>
        <v/>
      </c>
      <c r="AP167" s="118" t="str">
        <f>IF(AP165="","",VLOOKUP(AP165,'シフト記号表（勤務時間帯）'!$D$6:$Z$47,23,FALSE))</f>
        <v/>
      </c>
      <c r="AQ167" s="119" t="str">
        <f>IF(AQ165="","",VLOOKUP(AQ165,'シフト記号表（勤務時間帯）'!$D$6:$Z$47,23,FALSE))</f>
        <v/>
      </c>
      <c r="AR167" s="119" t="str">
        <f>IF(AR165="","",VLOOKUP(AR165,'シフト記号表（勤務時間帯）'!$D$6:$Z$47,23,FALSE))</f>
        <v/>
      </c>
      <c r="AS167" s="119" t="str">
        <f>IF(AS165="","",VLOOKUP(AS165,'シフト記号表（勤務時間帯）'!$D$6:$Z$47,23,FALSE))</f>
        <v/>
      </c>
      <c r="AT167" s="119" t="str">
        <f>IF(AT165="","",VLOOKUP(AT165,'シフト記号表（勤務時間帯）'!$D$6:$Z$47,23,FALSE))</f>
        <v/>
      </c>
      <c r="AU167" s="119" t="str">
        <f>IF(AU165="","",VLOOKUP(AU165,'シフト記号表（勤務時間帯）'!$D$6:$Z$47,23,FALSE))</f>
        <v/>
      </c>
      <c r="AV167" s="120" t="str">
        <f>IF(AV165="","",VLOOKUP(AV165,'シフト記号表（勤務時間帯）'!$D$6:$Z$47,23,FALSE))</f>
        <v/>
      </c>
      <c r="AW167" s="118" t="str">
        <f>IF(AW165="","",VLOOKUP(AW165,'シフト記号表（勤務時間帯）'!$D$6:$Z$47,23,FALSE))</f>
        <v/>
      </c>
      <c r="AX167" s="119" t="str">
        <f>IF(AX165="","",VLOOKUP(AX165,'シフト記号表（勤務時間帯）'!$D$6:$Z$47,23,FALSE))</f>
        <v/>
      </c>
      <c r="AY167" s="119" t="str">
        <f>IF(AY165="","",VLOOKUP(AY165,'シフト記号表（勤務時間帯）'!$D$6:$Z$47,23,FALSE))</f>
        <v/>
      </c>
      <c r="AZ167" s="306">
        <f>IF($BC$3="４週",SUM(U167:AV167),IF($BC$3="暦月",SUM(U167:AY167),""))</f>
        <v>0</v>
      </c>
      <c r="BA167" s="307"/>
      <c r="BB167" s="308">
        <f>IF($BC$3="４週",AZ167/4,IF($BC$3="暦月",(AZ167/($BC$8/7)),""))</f>
        <v>0</v>
      </c>
      <c r="BC167" s="307"/>
      <c r="BD167" s="300"/>
      <c r="BE167" s="301"/>
      <c r="BF167" s="301"/>
      <c r="BG167" s="301"/>
      <c r="BH167" s="302"/>
    </row>
    <row r="168" spans="2:60" ht="20.25" customHeight="1" x14ac:dyDescent="0.4">
      <c r="B168" s="121"/>
      <c r="C168" s="282"/>
      <c r="D168" s="283"/>
      <c r="E168" s="284"/>
      <c r="F168" s="122"/>
      <c r="G168" s="123"/>
      <c r="H168" s="343"/>
      <c r="I168" s="263"/>
      <c r="J168" s="264"/>
      <c r="K168" s="264"/>
      <c r="L168" s="265"/>
      <c r="M168" s="253"/>
      <c r="N168" s="254"/>
      <c r="O168" s="255"/>
      <c r="P168" s="142" t="s">
        <v>18</v>
      </c>
      <c r="Q168" s="143"/>
      <c r="R168" s="143"/>
      <c r="S168" s="144"/>
      <c r="T168" s="145"/>
      <c r="U168" s="128"/>
      <c r="V168" s="129"/>
      <c r="W168" s="129"/>
      <c r="X168" s="129"/>
      <c r="Y168" s="129"/>
      <c r="Z168" s="129"/>
      <c r="AA168" s="130"/>
      <c r="AB168" s="128"/>
      <c r="AC168" s="129"/>
      <c r="AD168" s="129"/>
      <c r="AE168" s="129"/>
      <c r="AF168" s="129"/>
      <c r="AG168" s="129"/>
      <c r="AH168" s="130"/>
      <c r="AI168" s="128"/>
      <c r="AJ168" s="129"/>
      <c r="AK168" s="129"/>
      <c r="AL168" s="129"/>
      <c r="AM168" s="129"/>
      <c r="AN168" s="129"/>
      <c r="AO168" s="130"/>
      <c r="AP168" s="128"/>
      <c r="AQ168" s="129"/>
      <c r="AR168" s="129"/>
      <c r="AS168" s="129"/>
      <c r="AT168" s="129"/>
      <c r="AU168" s="129"/>
      <c r="AV168" s="130"/>
      <c r="AW168" s="128"/>
      <c r="AX168" s="129"/>
      <c r="AY168" s="129"/>
      <c r="AZ168" s="262"/>
      <c r="BA168" s="249"/>
      <c r="BB168" s="248"/>
      <c r="BC168" s="249"/>
      <c r="BD168" s="294"/>
      <c r="BE168" s="295"/>
      <c r="BF168" s="295"/>
      <c r="BG168" s="295"/>
      <c r="BH168" s="296"/>
    </row>
    <row r="169" spans="2:60" ht="20.25" customHeight="1" x14ac:dyDescent="0.4">
      <c r="B169" s="101">
        <f>B166+1</f>
        <v>50</v>
      </c>
      <c r="C169" s="285"/>
      <c r="D169" s="286"/>
      <c r="E169" s="287"/>
      <c r="F169" s="102">
        <f>C168</f>
        <v>0</v>
      </c>
      <c r="G169" s="103"/>
      <c r="H169" s="251"/>
      <c r="I169" s="266"/>
      <c r="J169" s="267"/>
      <c r="K169" s="267"/>
      <c r="L169" s="268"/>
      <c r="M169" s="256"/>
      <c r="N169" s="257"/>
      <c r="O169" s="258"/>
      <c r="P169" s="104" t="s">
        <v>73</v>
      </c>
      <c r="Q169" s="105"/>
      <c r="R169" s="105"/>
      <c r="S169" s="106"/>
      <c r="T169" s="107"/>
      <c r="U169" s="108" t="str">
        <f>IF(U168="","",VLOOKUP(U168,'シフト記号表（勤務時間帯）'!$D$6:$X$47,21,FALSE))</f>
        <v/>
      </c>
      <c r="V169" s="109" t="str">
        <f>IF(V168="","",VLOOKUP(V168,'シフト記号表（勤務時間帯）'!$D$6:$X$47,21,FALSE))</f>
        <v/>
      </c>
      <c r="W169" s="109" t="str">
        <f>IF(W168="","",VLOOKUP(W168,'シフト記号表（勤務時間帯）'!$D$6:$X$47,21,FALSE))</f>
        <v/>
      </c>
      <c r="X169" s="109" t="str">
        <f>IF(X168="","",VLOOKUP(X168,'シフト記号表（勤務時間帯）'!$D$6:$X$47,21,FALSE))</f>
        <v/>
      </c>
      <c r="Y169" s="109" t="str">
        <f>IF(Y168="","",VLOOKUP(Y168,'シフト記号表（勤務時間帯）'!$D$6:$X$47,21,FALSE))</f>
        <v/>
      </c>
      <c r="Z169" s="109" t="str">
        <f>IF(Z168="","",VLOOKUP(Z168,'シフト記号表（勤務時間帯）'!$D$6:$X$47,21,FALSE))</f>
        <v/>
      </c>
      <c r="AA169" s="110" t="str">
        <f>IF(AA168="","",VLOOKUP(AA168,'シフト記号表（勤務時間帯）'!$D$6:$X$47,21,FALSE))</f>
        <v/>
      </c>
      <c r="AB169" s="108" t="str">
        <f>IF(AB168="","",VLOOKUP(AB168,'シフト記号表（勤務時間帯）'!$D$6:$X$47,21,FALSE))</f>
        <v/>
      </c>
      <c r="AC169" s="109" t="str">
        <f>IF(AC168="","",VLOOKUP(AC168,'シフト記号表（勤務時間帯）'!$D$6:$X$47,21,FALSE))</f>
        <v/>
      </c>
      <c r="AD169" s="109" t="str">
        <f>IF(AD168="","",VLOOKUP(AD168,'シフト記号表（勤務時間帯）'!$D$6:$X$47,21,FALSE))</f>
        <v/>
      </c>
      <c r="AE169" s="109" t="str">
        <f>IF(AE168="","",VLOOKUP(AE168,'シフト記号表（勤務時間帯）'!$D$6:$X$47,21,FALSE))</f>
        <v/>
      </c>
      <c r="AF169" s="109" t="str">
        <f>IF(AF168="","",VLOOKUP(AF168,'シフト記号表（勤務時間帯）'!$D$6:$X$47,21,FALSE))</f>
        <v/>
      </c>
      <c r="AG169" s="109" t="str">
        <f>IF(AG168="","",VLOOKUP(AG168,'シフト記号表（勤務時間帯）'!$D$6:$X$47,21,FALSE))</f>
        <v/>
      </c>
      <c r="AH169" s="110" t="str">
        <f>IF(AH168="","",VLOOKUP(AH168,'シフト記号表（勤務時間帯）'!$D$6:$X$47,21,FALSE))</f>
        <v/>
      </c>
      <c r="AI169" s="108" t="str">
        <f>IF(AI168="","",VLOOKUP(AI168,'シフト記号表（勤務時間帯）'!$D$6:$X$47,21,FALSE))</f>
        <v/>
      </c>
      <c r="AJ169" s="109" t="str">
        <f>IF(AJ168="","",VLOOKUP(AJ168,'シフト記号表（勤務時間帯）'!$D$6:$X$47,21,FALSE))</f>
        <v/>
      </c>
      <c r="AK169" s="109" t="str">
        <f>IF(AK168="","",VLOOKUP(AK168,'シフト記号表（勤務時間帯）'!$D$6:$X$47,21,FALSE))</f>
        <v/>
      </c>
      <c r="AL169" s="109" t="str">
        <f>IF(AL168="","",VLOOKUP(AL168,'シフト記号表（勤務時間帯）'!$D$6:$X$47,21,FALSE))</f>
        <v/>
      </c>
      <c r="AM169" s="109" t="str">
        <f>IF(AM168="","",VLOOKUP(AM168,'シフト記号表（勤務時間帯）'!$D$6:$X$47,21,FALSE))</f>
        <v/>
      </c>
      <c r="AN169" s="109" t="str">
        <f>IF(AN168="","",VLOOKUP(AN168,'シフト記号表（勤務時間帯）'!$D$6:$X$47,21,FALSE))</f>
        <v/>
      </c>
      <c r="AO169" s="110" t="str">
        <f>IF(AO168="","",VLOOKUP(AO168,'シフト記号表（勤務時間帯）'!$D$6:$X$47,21,FALSE))</f>
        <v/>
      </c>
      <c r="AP169" s="108" t="str">
        <f>IF(AP168="","",VLOOKUP(AP168,'シフト記号表（勤務時間帯）'!$D$6:$X$47,21,FALSE))</f>
        <v/>
      </c>
      <c r="AQ169" s="109" t="str">
        <f>IF(AQ168="","",VLOOKUP(AQ168,'シフト記号表（勤務時間帯）'!$D$6:$X$47,21,FALSE))</f>
        <v/>
      </c>
      <c r="AR169" s="109" t="str">
        <f>IF(AR168="","",VLOOKUP(AR168,'シフト記号表（勤務時間帯）'!$D$6:$X$47,21,FALSE))</f>
        <v/>
      </c>
      <c r="AS169" s="109" t="str">
        <f>IF(AS168="","",VLOOKUP(AS168,'シフト記号表（勤務時間帯）'!$D$6:$X$47,21,FALSE))</f>
        <v/>
      </c>
      <c r="AT169" s="109" t="str">
        <f>IF(AT168="","",VLOOKUP(AT168,'シフト記号表（勤務時間帯）'!$D$6:$X$47,21,FALSE))</f>
        <v/>
      </c>
      <c r="AU169" s="109" t="str">
        <f>IF(AU168="","",VLOOKUP(AU168,'シフト記号表（勤務時間帯）'!$D$6:$X$47,21,FALSE))</f>
        <v/>
      </c>
      <c r="AV169" s="110" t="str">
        <f>IF(AV168="","",VLOOKUP(AV168,'シフト記号表（勤務時間帯）'!$D$6:$X$47,21,FALSE))</f>
        <v/>
      </c>
      <c r="AW169" s="108" t="str">
        <f>IF(AW168="","",VLOOKUP(AW168,'シフト記号表（勤務時間帯）'!$D$6:$X$47,21,FALSE))</f>
        <v/>
      </c>
      <c r="AX169" s="109" t="str">
        <f>IF(AX168="","",VLOOKUP(AX168,'シフト記号表（勤務時間帯）'!$D$6:$X$47,21,FALSE))</f>
        <v/>
      </c>
      <c r="AY169" s="109" t="str">
        <f>IF(AY168="","",VLOOKUP(AY168,'シフト記号表（勤務時間帯）'!$D$6:$X$47,21,FALSE))</f>
        <v/>
      </c>
      <c r="AZ169" s="303">
        <f>IF($BC$3="４週",SUM(U169:AV169),IF($BC$3="暦月",SUM(U169:AY169),""))</f>
        <v>0</v>
      </c>
      <c r="BA169" s="304"/>
      <c r="BB169" s="305">
        <f>IF($BC$3="４週",AZ169/4,IF($BC$3="暦月",(AZ169/($BC$8/7)),""))</f>
        <v>0</v>
      </c>
      <c r="BC169" s="304"/>
      <c r="BD169" s="297"/>
      <c r="BE169" s="298"/>
      <c r="BF169" s="298"/>
      <c r="BG169" s="298"/>
      <c r="BH169" s="299"/>
    </row>
    <row r="170" spans="2:60" ht="20.25" customHeight="1" thickBot="1" x14ac:dyDescent="0.45">
      <c r="B170" s="111"/>
      <c r="C170" s="288"/>
      <c r="D170" s="289"/>
      <c r="E170" s="290"/>
      <c r="F170" s="112"/>
      <c r="G170" s="113">
        <f>C168</f>
        <v>0</v>
      </c>
      <c r="H170" s="252"/>
      <c r="I170" s="269"/>
      <c r="J170" s="270"/>
      <c r="K170" s="270"/>
      <c r="L170" s="271"/>
      <c r="M170" s="259"/>
      <c r="N170" s="260"/>
      <c r="O170" s="261"/>
      <c r="P170" s="146" t="s">
        <v>74</v>
      </c>
      <c r="Q170" s="115"/>
      <c r="R170" s="115"/>
      <c r="S170" s="135"/>
      <c r="T170" s="136"/>
      <c r="U170" s="118" t="str">
        <f>IF(U168="","",VLOOKUP(U168,'シフト記号表（勤務時間帯）'!$D$6:$Z$47,23,FALSE))</f>
        <v/>
      </c>
      <c r="V170" s="119" t="str">
        <f>IF(V168="","",VLOOKUP(V168,'シフト記号表（勤務時間帯）'!$D$6:$Z$47,23,FALSE))</f>
        <v/>
      </c>
      <c r="W170" s="119" t="str">
        <f>IF(W168="","",VLOOKUP(W168,'シフト記号表（勤務時間帯）'!$D$6:$Z$47,23,FALSE))</f>
        <v/>
      </c>
      <c r="X170" s="119" t="str">
        <f>IF(X168="","",VLOOKUP(X168,'シフト記号表（勤務時間帯）'!$D$6:$Z$47,23,FALSE))</f>
        <v/>
      </c>
      <c r="Y170" s="119" t="str">
        <f>IF(Y168="","",VLOOKUP(Y168,'シフト記号表（勤務時間帯）'!$D$6:$Z$47,23,FALSE))</f>
        <v/>
      </c>
      <c r="Z170" s="119" t="str">
        <f>IF(Z168="","",VLOOKUP(Z168,'シフト記号表（勤務時間帯）'!$D$6:$Z$47,23,FALSE))</f>
        <v/>
      </c>
      <c r="AA170" s="120" t="str">
        <f>IF(AA168="","",VLOOKUP(AA168,'シフト記号表（勤務時間帯）'!$D$6:$Z$47,23,FALSE))</f>
        <v/>
      </c>
      <c r="AB170" s="118" t="str">
        <f>IF(AB168="","",VLOOKUP(AB168,'シフト記号表（勤務時間帯）'!$D$6:$Z$47,23,FALSE))</f>
        <v/>
      </c>
      <c r="AC170" s="119" t="str">
        <f>IF(AC168="","",VLOOKUP(AC168,'シフト記号表（勤務時間帯）'!$D$6:$Z$47,23,FALSE))</f>
        <v/>
      </c>
      <c r="AD170" s="119" t="str">
        <f>IF(AD168="","",VLOOKUP(AD168,'シフト記号表（勤務時間帯）'!$D$6:$Z$47,23,FALSE))</f>
        <v/>
      </c>
      <c r="AE170" s="119" t="str">
        <f>IF(AE168="","",VLOOKUP(AE168,'シフト記号表（勤務時間帯）'!$D$6:$Z$47,23,FALSE))</f>
        <v/>
      </c>
      <c r="AF170" s="119" t="str">
        <f>IF(AF168="","",VLOOKUP(AF168,'シフト記号表（勤務時間帯）'!$D$6:$Z$47,23,FALSE))</f>
        <v/>
      </c>
      <c r="AG170" s="119" t="str">
        <f>IF(AG168="","",VLOOKUP(AG168,'シフト記号表（勤務時間帯）'!$D$6:$Z$47,23,FALSE))</f>
        <v/>
      </c>
      <c r="AH170" s="120" t="str">
        <f>IF(AH168="","",VLOOKUP(AH168,'シフト記号表（勤務時間帯）'!$D$6:$Z$47,23,FALSE))</f>
        <v/>
      </c>
      <c r="AI170" s="118" t="str">
        <f>IF(AI168="","",VLOOKUP(AI168,'シフト記号表（勤務時間帯）'!$D$6:$Z$47,23,FALSE))</f>
        <v/>
      </c>
      <c r="AJ170" s="119" t="str">
        <f>IF(AJ168="","",VLOOKUP(AJ168,'シフト記号表（勤務時間帯）'!$D$6:$Z$47,23,FALSE))</f>
        <v/>
      </c>
      <c r="AK170" s="119" t="str">
        <f>IF(AK168="","",VLOOKUP(AK168,'シフト記号表（勤務時間帯）'!$D$6:$Z$47,23,FALSE))</f>
        <v/>
      </c>
      <c r="AL170" s="119" t="str">
        <f>IF(AL168="","",VLOOKUP(AL168,'シフト記号表（勤務時間帯）'!$D$6:$Z$47,23,FALSE))</f>
        <v/>
      </c>
      <c r="AM170" s="119" t="str">
        <f>IF(AM168="","",VLOOKUP(AM168,'シフト記号表（勤務時間帯）'!$D$6:$Z$47,23,FALSE))</f>
        <v/>
      </c>
      <c r="AN170" s="119" t="str">
        <f>IF(AN168="","",VLOOKUP(AN168,'シフト記号表（勤務時間帯）'!$D$6:$Z$47,23,FALSE))</f>
        <v/>
      </c>
      <c r="AO170" s="120" t="str">
        <f>IF(AO168="","",VLOOKUP(AO168,'シフト記号表（勤務時間帯）'!$D$6:$Z$47,23,FALSE))</f>
        <v/>
      </c>
      <c r="AP170" s="118" t="str">
        <f>IF(AP168="","",VLOOKUP(AP168,'シフト記号表（勤務時間帯）'!$D$6:$Z$47,23,FALSE))</f>
        <v/>
      </c>
      <c r="AQ170" s="119" t="str">
        <f>IF(AQ168="","",VLOOKUP(AQ168,'シフト記号表（勤務時間帯）'!$D$6:$Z$47,23,FALSE))</f>
        <v/>
      </c>
      <c r="AR170" s="119" t="str">
        <f>IF(AR168="","",VLOOKUP(AR168,'シフト記号表（勤務時間帯）'!$D$6:$Z$47,23,FALSE))</f>
        <v/>
      </c>
      <c r="AS170" s="119" t="str">
        <f>IF(AS168="","",VLOOKUP(AS168,'シフト記号表（勤務時間帯）'!$D$6:$Z$47,23,FALSE))</f>
        <v/>
      </c>
      <c r="AT170" s="119" t="str">
        <f>IF(AT168="","",VLOOKUP(AT168,'シフト記号表（勤務時間帯）'!$D$6:$Z$47,23,FALSE))</f>
        <v/>
      </c>
      <c r="AU170" s="119" t="str">
        <f>IF(AU168="","",VLOOKUP(AU168,'シフト記号表（勤務時間帯）'!$D$6:$Z$47,23,FALSE))</f>
        <v/>
      </c>
      <c r="AV170" s="120" t="str">
        <f>IF(AV168="","",VLOOKUP(AV168,'シフト記号表（勤務時間帯）'!$D$6:$Z$47,23,FALSE))</f>
        <v/>
      </c>
      <c r="AW170" s="118" t="str">
        <f>IF(AW168="","",VLOOKUP(AW168,'シフト記号表（勤務時間帯）'!$D$6:$Z$47,23,FALSE))</f>
        <v/>
      </c>
      <c r="AX170" s="119" t="str">
        <f>IF(AX168="","",VLOOKUP(AX168,'シフト記号表（勤務時間帯）'!$D$6:$Z$47,23,FALSE))</f>
        <v/>
      </c>
      <c r="AY170" s="119" t="str">
        <f>IF(AY168="","",VLOOKUP(AY168,'シフト記号表（勤務時間帯）'!$D$6:$Z$47,23,FALSE))</f>
        <v/>
      </c>
      <c r="AZ170" s="306">
        <f>IF($BC$3="４週",SUM(U170:AV170),IF($BC$3="暦月",SUM(U170:AY170),""))</f>
        <v>0</v>
      </c>
      <c r="BA170" s="307"/>
      <c r="BB170" s="308">
        <f>IF($BC$3="４週",AZ170/4,IF($BC$3="暦月",(AZ170/($BC$8/7)),""))</f>
        <v>0</v>
      </c>
      <c r="BC170" s="307"/>
      <c r="BD170" s="300"/>
      <c r="BE170" s="301"/>
      <c r="BF170" s="301"/>
      <c r="BG170" s="301"/>
      <c r="BH170" s="302"/>
    </row>
    <row r="171" spans="2:60" ht="20.25" customHeight="1" x14ac:dyDescent="0.4">
      <c r="B171" s="332" t="s">
        <v>255</v>
      </c>
      <c r="C171" s="333"/>
      <c r="D171" s="333"/>
      <c r="E171" s="333"/>
      <c r="F171" s="333"/>
      <c r="G171" s="333"/>
      <c r="H171" s="333"/>
      <c r="I171" s="333"/>
      <c r="J171" s="333"/>
      <c r="K171" s="333"/>
      <c r="L171" s="333"/>
      <c r="M171" s="333"/>
      <c r="N171" s="333"/>
      <c r="O171" s="333"/>
      <c r="P171" s="333"/>
      <c r="Q171" s="333"/>
      <c r="R171" s="333"/>
      <c r="S171" s="333"/>
      <c r="T171" s="334"/>
      <c r="U171" s="147"/>
      <c r="V171" s="148"/>
      <c r="W171" s="148"/>
      <c r="X171" s="148"/>
      <c r="Y171" s="148"/>
      <c r="Z171" s="148"/>
      <c r="AA171" s="149"/>
      <c r="AB171" s="150"/>
      <c r="AC171" s="148"/>
      <c r="AD171" s="148"/>
      <c r="AE171" s="148"/>
      <c r="AF171" s="148"/>
      <c r="AG171" s="148"/>
      <c r="AH171" s="149"/>
      <c r="AI171" s="150"/>
      <c r="AJ171" s="148"/>
      <c r="AK171" s="148"/>
      <c r="AL171" s="148"/>
      <c r="AM171" s="148"/>
      <c r="AN171" s="148"/>
      <c r="AO171" s="149"/>
      <c r="AP171" s="150"/>
      <c r="AQ171" s="148"/>
      <c r="AR171" s="148"/>
      <c r="AS171" s="148"/>
      <c r="AT171" s="148"/>
      <c r="AU171" s="148"/>
      <c r="AV171" s="149"/>
      <c r="AW171" s="150"/>
      <c r="AX171" s="148"/>
      <c r="AY171" s="151"/>
      <c r="AZ171" s="314"/>
      <c r="BA171" s="315"/>
      <c r="BB171" s="320"/>
      <c r="BC171" s="321"/>
      <c r="BD171" s="321"/>
      <c r="BE171" s="321"/>
      <c r="BF171" s="321"/>
      <c r="BG171" s="321"/>
      <c r="BH171" s="322"/>
    </row>
    <row r="172" spans="2:60" ht="20.25" customHeight="1" x14ac:dyDescent="0.4">
      <c r="B172" s="279" t="s">
        <v>256</v>
      </c>
      <c r="C172" s="280"/>
      <c r="D172" s="280"/>
      <c r="E172" s="280"/>
      <c r="F172" s="280"/>
      <c r="G172" s="280"/>
      <c r="H172" s="280"/>
      <c r="I172" s="280"/>
      <c r="J172" s="280"/>
      <c r="K172" s="280"/>
      <c r="L172" s="280"/>
      <c r="M172" s="280"/>
      <c r="N172" s="280"/>
      <c r="O172" s="280"/>
      <c r="P172" s="280"/>
      <c r="Q172" s="280"/>
      <c r="R172" s="280"/>
      <c r="S172" s="280"/>
      <c r="T172" s="281"/>
      <c r="U172" s="152"/>
      <c r="V172" s="153"/>
      <c r="W172" s="153"/>
      <c r="X172" s="153"/>
      <c r="Y172" s="153"/>
      <c r="Z172" s="153"/>
      <c r="AA172" s="154"/>
      <c r="AB172" s="155"/>
      <c r="AC172" s="153"/>
      <c r="AD172" s="153"/>
      <c r="AE172" s="153"/>
      <c r="AF172" s="153"/>
      <c r="AG172" s="153"/>
      <c r="AH172" s="154"/>
      <c r="AI172" s="155"/>
      <c r="AJ172" s="153"/>
      <c r="AK172" s="153"/>
      <c r="AL172" s="153"/>
      <c r="AM172" s="153"/>
      <c r="AN172" s="153"/>
      <c r="AO172" s="154"/>
      <c r="AP172" s="155"/>
      <c r="AQ172" s="153"/>
      <c r="AR172" s="153"/>
      <c r="AS172" s="153"/>
      <c r="AT172" s="153"/>
      <c r="AU172" s="153"/>
      <c r="AV172" s="154"/>
      <c r="AW172" s="155"/>
      <c r="AX172" s="153"/>
      <c r="AY172" s="156"/>
      <c r="AZ172" s="316"/>
      <c r="BA172" s="317"/>
      <c r="BB172" s="323"/>
      <c r="BC172" s="324"/>
      <c r="BD172" s="324"/>
      <c r="BE172" s="324"/>
      <c r="BF172" s="324"/>
      <c r="BG172" s="324"/>
      <c r="BH172" s="325"/>
    </row>
    <row r="173" spans="2:60" ht="20.25" customHeight="1" x14ac:dyDescent="0.4">
      <c r="B173" s="279" t="s">
        <v>228</v>
      </c>
      <c r="C173" s="280"/>
      <c r="D173" s="280"/>
      <c r="E173" s="280"/>
      <c r="F173" s="280"/>
      <c r="G173" s="280"/>
      <c r="H173" s="280"/>
      <c r="I173" s="280"/>
      <c r="J173" s="280"/>
      <c r="K173" s="280"/>
      <c r="L173" s="280"/>
      <c r="M173" s="280"/>
      <c r="N173" s="280"/>
      <c r="O173" s="280"/>
      <c r="P173" s="280"/>
      <c r="Q173" s="280"/>
      <c r="R173" s="280"/>
      <c r="S173" s="280"/>
      <c r="T173" s="281"/>
      <c r="U173" s="152"/>
      <c r="V173" s="153"/>
      <c r="W173" s="153"/>
      <c r="X173" s="153"/>
      <c r="Y173" s="153"/>
      <c r="Z173" s="153"/>
      <c r="AA173" s="157"/>
      <c r="AB173" s="158"/>
      <c r="AC173" s="153"/>
      <c r="AD173" s="153"/>
      <c r="AE173" s="153"/>
      <c r="AF173" s="153"/>
      <c r="AG173" s="153"/>
      <c r="AH173" s="157"/>
      <c r="AI173" s="158"/>
      <c r="AJ173" s="153"/>
      <c r="AK173" s="153"/>
      <c r="AL173" s="153"/>
      <c r="AM173" s="153"/>
      <c r="AN173" s="153"/>
      <c r="AO173" s="157"/>
      <c r="AP173" s="158"/>
      <c r="AQ173" s="153"/>
      <c r="AR173" s="153"/>
      <c r="AS173" s="153"/>
      <c r="AT173" s="153"/>
      <c r="AU173" s="153"/>
      <c r="AV173" s="157"/>
      <c r="AW173" s="158"/>
      <c r="AX173" s="153"/>
      <c r="AY173" s="156"/>
      <c r="AZ173" s="316"/>
      <c r="BA173" s="317"/>
      <c r="BB173" s="323"/>
      <c r="BC173" s="324"/>
      <c r="BD173" s="324"/>
      <c r="BE173" s="324"/>
      <c r="BF173" s="324"/>
      <c r="BG173" s="324"/>
      <c r="BH173" s="325"/>
    </row>
    <row r="174" spans="2:60" ht="20.25" customHeight="1" x14ac:dyDescent="0.4">
      <c r="B174" s="279" t="s">
        <v>229</v>
      </c>
      <c r="C174" s="280"/>
      <c r="D174" s="280"/>
      <c r="E174" s="280"/>
      <c r="F174" s="280"/>
      <c r="G174" s="280"/>
      <c r="H174" s="280"/>
      <c r="I174" s="280"/>
      <c r="J174" s="280"/>
      <c r="K174" s="280"/>
      <c r="L174" s="280"/>
      <c r="M174" s="280"/>
      <c r="N174" s="280"/>
      <c r="O174" s="280"/>
      <c r="P174" s="280"/>
      <c r="Q174" s="280"/>
      <c r="R174" s="280"/>
      <c r="S174" s="280"/>
      <c r="T174" s="281"/>
      <c r="U174" s="152"/>
      <c r="V174" s="153"/>
      <c r="W174" s="153"/>
      <c r="X174" s="153"/>
      <c r="Y174" s="153"/>
      <c r="Z174" s="153"/>
      <c r="AA174" s="157"/>
      <c r="AB174" s="158"/>
      <c r="AC174" s="153"/>
      <c r="AD174" s="153"/>
      <c r="AE174" s="153"/>
      <c r="AF174" s="153"/>
      <c r="AG174" s="153"/>
      <c r="AH174" s="157"/>
      <c r="AI174" s="158"/>
      <c r="AJ174" s="153"/>
      <c r="AK174" s="153"/>
      <c r="AL174" s="153"/>
      <c r="AM174" s="153"/>
      <c r="AN174" s="153"/>
      <c r="AO174" s="157"/>
      <c r="AP174" s="158"/>
      <c r="AQ174" s="153"/>
      <c r="AR174" s="153"/>
      <c r="AS174" s="153"/>
      <c r="AT174" s="153"/>
      <c r="AU174" s="153"/>
      <c r="AV174" s="157"/>
      <c r="AW174" s="158"/>
      <c r="AX174" s="153"/>
      <c r="AY174" s="156"/>
      <c r="AZ174" s="318"/>
      <c r="BA174" s="319"/>
      <c r="BB174" s="323"/>
      <c r="BC174" s="324"/>
      <c r="BD174" s="324"/>
      <c r="BE174" s="324"/>
      <c r="BF174" s="324"/>
      <c r="BG174" s="324"/>
      <c r="BH174" s="325"/>
    </row>
    <row r="175" spans="2:60" ht="20.25" customHeight="1" x14ac:dyDescent="0.4">
      <c r="B175" s="279" t="s">
        <v>230</v>
      </c>
      <c r="C175" s="280"/>
      <c r="D175" s="280"/>
      <c r="E175" s="280"/>
      <c r="F175" s="280"/>
      <c r="G175" s="280"/>
      <c r="H175" s="280"/>
      <c r="I175" s="280"/>
      <c r="J175" s="280"/>
      <c r="K175" s="280"/>
      <c r="L175" s="280"/>
      <c r="M175" s="280"/>
      <c r="N175" s="280"/>
      <c r="O175" s="280"/>
      <c r="P175" s="280"/>
      <c r="Q175" s="280"/>
      <c r="R175" s="280"/>
      <c r="S175" s="280"/>
      <c r="T175" s="281"/>
      <c r="U175" s="159" t="str">
        <f>IF(SUMIF($F$21:$F$170,"介護従業者",U21:U170)+SUMIF($F$21:$F$170,"看護職員",U21:U170)=0,"",(SUMIF($F$21:$F$170,"介護従業者",U21:U170)+SUMIF($F$21:$F$170,"看護職員",U21:U170)))</f>
        <v/>
      </c>
      <c r="V175" s="160" t="str">
        <f t="shared" ref="V175:AA175" si="1">IF(SUMIF($F$21:$F$170,"介護従業者",V21:V170)+SUMIF($F$21:$F$170,"看護職員",V21:V170)=0,"",(SUMIF($F$21:$F$170,"介護従業者",V21:V170)+SUMIF($F$21:$F$170,"看護職員",V21:V170)))</f>
        <v/>
      </c>
      <c r="W175" s="160" t="str">
        <f t="shared" si="1"/>
        <v/>
      </c>
      <c r="X175" s="160" t="str">
        <f t="shared" si="1"/>
        <v/>
      </c>
      <c r="Y175" s="160" t="str">
        <f t="shared" si="1"/>
        <v/>
      </c>
      <c r="Z175" s="160" t="str">
        <f t="shared" si="1"/>
        <v/>
      </c>
      <c r="AA175" s="161" t="str">
        <f t="shared" si="1"/>
        <v/>
      </c>
      <c r="AB175" s="159" t="str">
        <f>IF(SUMIF($F$21:$F$170,"介護従業者",AB21:AB170)+SUMIF($F$21:$F$170,"看護職員",AB21:AB170)=0,"",(SUMIF($F$21:$F$170,"介護従業者",AB21:AB170)+SUMIF($F$21:$F$170,"看護職員",AB21:AB170)))</f>
        <v/>
      </c>
      <c r="AC175" s="160" t="str">
        <f t="shared" ref="AC175:AH175" si="2">IF(SUMIF($F$21:$F$170,"介護従業者",AC21:AC170)+SUMIF($F$21:$F$170,"看護職員",AC21:AC170)=0,"",(SUMIF($F$21:$F$170,"介護従業者",AC21:AC170)+SUMIF($F$21:$F$170,"看護職員",AC21:AC170)))</f>
        <v/>
      </c>
      <c r="AD175" s="160" t="str">
        <f t="shared" si="2"/>
        <v/>
      </c>
      <c r="AE175" s="160" t="str">
        <f t="shared" si="2"/>
        <v/>
      </c>
      <c r="AF175" s="160" t="str">
        <f t="shared" si="2"/>
        <v/>
      </c>
      <c r="AG175" s="160" t="str">
        <f t="shared" si="2"/>
        <v/>
      </c>
      <c r="AH175" s="161" t="str">
        <f t="shared" si="2"/>
        <v/>
      </c>
      <c r="AI175" s="159" t="str">
        <f>IF(SUMIF($F$21:$F$170,"介護従業者",AI21:AI170)+SUMIF($F$21:$F$170,"看護職員",AI21:AI170)=0,"",(SUMIF($F$21:$F$170,"介護従業者",AI21:AI170)+SUMIF($F$21:$F$170,"看護職員",AI21:AI170)))</f>
        <v/>
      </c>
      <c r="AJ175" s="160" t="str">
        <f t="shared" ref="AJ175:AO175" si="3">IF(SUMIF($F$21:$F$170,"介護従業者",AJ21:AJ170)+SUMIF($F$21:$F$170,"看護職員",AJ21:AJ170)=0,"",(SUMIF($F$21:$F$170,"介護従業者",AJ21:AJ170)+SUMIF($F$21:$F$170,"看護職員",AJ21:AJ170)))</f>
        <v/>
      </c>
      <c r="AK175" s="160" t="str">
        <f t="shared" si="3"/>
        <v/>
      </c>
      <c r="AL175" s="160" t="str">
        <f t="shared" si="3"/>
        <v/>
      </c>
      <c r="AM175" s="160" t="str">
        <f t="shared" si="3"/>
        <v/>
      </c>
      <c r="AN175" s="160" t="str">
        <f t="shared" si="3"/>
        <v/>
      </c>
      <c r="AO175" s="161" t="str">
        <f t="shared" si="3"/>
        <v/>
      </c>
      <c r="AP175" s="159" t="str">
        <f>IF(SUMIF($F$21:$F$170,"介護従業者",AP21:AP170)+SUMIF($F$21:$F$170,"看護職員",AP21:AP170)=0,"",(SUMIF($F$21:$F$170,"介護従業者",AP21:AP170)+SUMIF($F$21:$F$170,"看護職員",AP21:AP170)))</f>
        <v/>
      </c>
      <c r="AQ175" s="160" t="str">
        <f t="shared" ref="AQ175:AV175" si="4">IF(SUMIF($F$21:$F$170,"介護従業者",AQ21:AQ170)+SUMIF($F$21:$F$170,"看護職員",AQ21:AQ170)=0,"",(SUMIF($F$21:$F$170,"介護従業者",AQ21:AQ170)+SUMIF($F$21:$F$170,"看護職員",AQ21:AQ170)))</f>
        <v/>
      </c>
      <c r="AR175" s="160" t="str">
        <f t="shared" si="4"/>
        <v/>
      </c>
      <c r="AS175" s="160" t="str">
        <f t="shared" si="4"/>
        <v/>
      </c>
      <c r="AT175" s="160" t="str">
        <f t="shared" si="4"/>
        <v/>
      </c>
      <c r="AU175" s="160" t="str">
        <f t="shared" si="4"/>
        <v/>
      </c>
      <c r="AV175" s="161" t="str">
        <f t="shared" si="4"/>
        <v/>
      </c>
      <c r="AW175" s="159" t="str">
        <f>IF(SUMIF($F$21:$F$170,"介護従業者",AW21:AW170)+SUMIF($F$21:$F$170,"看護職員",AW21:AW170)=0,"",(SUMIF($F$21:$F$170,"介護従業者",AW21:AW170)+SUMIF($F$21:$F$170,"看護職員",AW21:AW170)))</f>
        <v/>
      </c>
      <c r="AX175" s="160" t="str">
        <f t="shared" ref="AX175:AY175" si="5">IF(SUMIF($F$21:$F$170,"介護従業者",AX21:AX170)+SUMIF($F$21:$F$170,"看護職員",AX21:AX170)=0,"",(SUMIF($F$21:$F$170,"介護従業者",AX21:AX170)+SUMIF($F$21:$F$170,"看護職員",AX21:AX170)))</f>
        <v/>
      </c>
      <c r="AY175" s="160" t="str">
        <f t="shared" si="5"/>
        <v/>
      </c>
      <c r="AZ175" s="246">
        <f>IF($BC$3="４週",SUM(U175:AV175),IF($BC$3="暦月",SUM(U175:AY175),""))</f>
        <v>0</v>
      </c>
      <c r="BA175" s="247"/>
      <c r="BB175" s="323"/>
      <c r="BC175" s="324"/>
      <c r="BD175" s="324"/>
      <c r="BE175" s="324"/>
      <c r="BF175" s="324"/>
      <c r="BG175" s="324"/>
      <c r="BH175" s="325"/>
    </row>
    <row r="176" spans="2:60" ht="20.25" customHeight="1" x14ac:dyDescent="0.4">
      <c r="B176" s="279" t="s">
        <v>231</v>
      </c>
      <c r="C176" s="280"/>
      <c r="D176" s="280"/>
      <c r="E176" s="280"/>
      <c r="F176" s="280"/>
      <c r="G176" s="280"/>
      <c r="H176" s="280"/>
      <c r="I176" s="280"/>
      <c r="J176" s="280"/>
      <c r="K176" s="280"/>
      <c r="L176" s="280"/>
      <c r="M176" s="280"/>
      <c r="N176" s="280"/>
      <c r="O176" s="280"/>
      <c r="P176" s="280"/>
      <c r="Q176" s="280"/>
      <c r="R176" s="280"/>
      <c r="S176" s="280"/>
      <c r="T176" s="281"/>
      <c r="U176" s="159" t="str">
        <f>IF(SUMIF($F$21:$F$170,"看護職員",U21:U170)=0,"",SUMIF($F$21:$F$170,"看護職員",U21:U170))</f>
        <v/>
      </c>
      <c r="V176" s="160" t="str">
        <f t="shared" ref="V176:AA176" si="6">IF(SUMIF($F$21:$F$170,"看護職員",V21:V170)=0,"",SUMIF($F$21:$F$170,"看護職員",V21:V170))</f>
        <v/>
      </c>
      <c r="W176" s="160" t="str">
        <f t="shared" si="6"/>
        <v/>
      </c>
      <c r="X176" s="160" t="str">
        <f t="shared" si="6"/>
        <v/>
      </c>
      <c r="Y176" s="160" t="str">
        <f t="shared" si="6"/>
        <v/>
      </c>
      <c r="Z176" s="160" t="str">
        <f t="shared" si="6"/>
        <v/>
      </c>
      <c r="AA176" s="161" t="str">
        <f t="shared" si="6"/>
        <v/>
      </c>
      <c r="AB176" s="159" t="str">
        <f>IF(SUMIF($F$21:$F$170,"看護職員",AB21:AB170)=0,"",SUMIF($F$21:$F$170,"看護職員",AB21:AB170))</f>
        <v/>
      </c>
      <c r="AC176" s="160" t="str">
        <f t="shared" ref="AC176:AH176" si="7">IF(SUMIF($F$21:$F$170,"看護職員",AC21:AC170)=0,"",SUMIF($F$21:$F$170,"看護職員",AC21:AC170))</f>
        <v/>
      </c>
      <c r="AD176" s="160" t="str">
        <f t="shared" si="7"/>
        <v/>
      </c>
      <c r="AE176" s="160" t="str">
        <f t="shared" si="7"/>
        <v/>
      </c>
      <c r="AF176" s="160" t="str">
        <f t="shared" si="7"/>
        <v/>
      </c>
      <c r="AG176" s="160" t="str">
        <f t="shared" si="7"/>
        <v/>
      </c>
      <c r="AH176" s="161" t="str">
        <f t="shared" si="7"/>
        <v/>
      </c>
      <c r="AI176" s="159" t="str">
        <f>IF(SUMIF($F$21:$F$170,"看護職員",AI21:AI170)=0,"",SUMIF($F$21:$F$170,"看護職員",AI21:AI170))</f>
        <v/>
      </c>
      <c r="AJ176" s="160" t="str">
        <f t="shared" ref="AJ176:AO176" si="8">IF(SUMIF($F$21:$F$170,"看護職員",AJ21:AJ170)=0,"",SUMIF($F$21:$F$170,"看護職員",AJ21:AJ170))</f>
        <v/>
      </c>
      <c r="AK176" s="160" t="str">
        <f t="shared" si="8"/>
        <v/>
      </c>
      <c r="AL176" s="160" t="str">
        <f t="shared" si="8"/>
        <v/>
      </c>
      <c r="AM176" s="160" t="str">
        <f t="shared" si="8"/>
        <v/>
      </c>
      <c r="AN176" s="160" t="str">
        <f t="shared" si="8"/>
        <v/>
      </c>
      <c r="AO176" s="161" t="str">
        <f t="shared" si="8"/>
        <v/>
      </c>
      <c r="AP176" s="159" t="str">
        <f>IF(SUMIF($F$21:$F$170,"看護職員",AP21:AP170)=0,"",SUMIF($F$21:$F$170,"看護職員",AP21:AP170))</f>
        <v/>
      </c>
      <c r="AQ176" s="160" t="str">
        <f t="shared" ref="AQ176:AV176" si="9">IF(SUMIF($F$21:$F$170,"看護職員",AQ21:AQ170)=0,"",SUMIF($F$21:$F$170,"看護職員",AQ21:AQ170))</f>
        <v/>
      </c>
      <c r="AR176" s="160" t="str">
        <f t="shared" si="9"/>
        <v/>
      </c>
      <c r="AS176" s="160" t="str">
        <f t="shared" si="9"/>
        <v/>
      </c>
      <c r="AT176" s="160" t="str">
        <f t="shared" si="9"/>
        <v/>
      </c>
      <c r="AU176" s="160" t="str">
        <f t="shared" si="9"/>
        <v/>
      </c>
      <c r="AV176" s="161" t="str">
        <f t="shared" si="9"/>
        <v/>
      </c>
      <c r="AW176" s="159" t="str">
        <f>IF(SUMIF($F$21:$F$170,"看護職員",AW21:AW170)=0,"",SUMIF($F$21:$F$170,"看護職員",AW21:AW170))</f>
        <v/>
      </c>
      <c r="AX176" s="160" t="str">
        <f t="shared" ref="AX176:AY176" si="10">IF(SUMIF($F$21:$F$170,"看護職員",AX21:AX170)=0,"",SUMIF($F$21:$F$170,"看護職員",AX21:AX170))</f>
        <v/>
      </c>
      <c r="AY176" s="160" t="str">
        <f t="shared" si="10"/>
        <v/>
      </c>
      <c r="AZ176" s="246">
        <f>IF($BC$3="４週",SUM(U176:AV176),IF($BC$3="暦月",SUM(U176:AY176),""))</f>
        <v>0</v>
      </c>
      <c r="BA176" s="247"/>
      <c r="BB176" s="323"/>
      <c r="BC176" s="324"/>
      <c r="BD176" s="324"/>
      <c r="BE176" s="324"/>
      <c r="BF176" s="324"/>
      <c r="BG176" s="324"/>
      <c r="BH176" s="325"/>
    </row>
    <row r="177" spans="2:60" ht="20.25" customHeight="1" thickBot="1" x14ac:dyDescent="0.45">
      <c r="B177" s="329" t="s">
        <v>232</v>
      </c>
      <c r="C177" s="330"/>
      <c r="D177" s="330"/>
      <c r="E177" s="330"/>
      <c r="F177" s="330"/>
      <c r="G177" s="330"/>
      <c r="H177" s="330"/>
      <c r="I177" s="330"/>
      <c r="J177" s="330"/>
      <c r="K177" s="330"/>
      <c r="L177" s="330"/>
      <c r="M177" s="330"/>
      <c r="N177" s="330"/>
      <c r="O177" s="330"/>
      <c r="P177" s="330"/>
      <c r="Q177" s="330"/>
      <c r="R177" s="330"/>
      <c r="S177" s="330"/>
      <c r="T177" s="331"/>
      <c r="U177" s="162" t="str">
        <f>IF((SUMIF($G$21:$G$170,"介護従業者",U21:U170)+SUMIF($G$21:$G$170,"看護職員",U21:U170))=0,"",(SUMIF($G$21:$G$170,"介護従業者",U21:U170)+SUMIF($G$21:$G$170,"看護職員",U21:U170)))</f>
        <v/>
      </c>
      <c r="V177" s="163" t="str">
        <f t="shared" ref="V177:AA177" si="11">IF((SUMIF($G$21:$G$170,"介護従業者",V21:V170)+SUMIF($G$21:$G$170,"看護職員",V21:V170))=0,"",(SUMIF($G$21:$G$170,"介護従業者",V21:V170)+SUMIF($G$21:$G$170,"看護職員",V21:V170)))</f>
        <v/>
      </c>
      <c r="W177" s="163" t="str">
        <f t="shared" si="11"/>
        <v/>
      </c>
      <c r="X177" s="163" t="str">
        <f t="shared" si="11"/>
        <v/>
      </c>
      <c r="Y177" s="163" t="str">
        <f t="shared" si="11"/>
        <v/>
      </c>
      <c r="Z177" s="163" t="str">
        <f t="shared" si="11"/>
        <v/>
      </c>
      <c r="AA177" s="164" t="str">
        <f t="shared" si="11"/>
        <v/>
      </c>
      <c r="AB177" s="162" t="str">
        <f>IF((SUMIF($G$21:$G$170,"介護従業者",AB21:AB170)+SUMIF($G$21:$G$170,"看護職員",AB21:AB170))=0,"",(SUMIF($G$21:$G$170,"介護従業者",AB21:AB170)+SUMIF($G$21:$G$170,"看護職員",AB21:AB170)))</f>
        <v/>
      </c>
      <c r="AC177" s="163" t="str">
        <f t="shared" ref="AC177:AH177" si="12">IF((SUMIF($G$21:$G$170,"介護従業者",AC21:AC170)+SUMIF($G$21:$G$170,"看護職員",AC21:AC170))=0,"",(SUMIF($G$21:$G$170,"介護従業者",AC21:AC170)+SUMIF($G$21:$G$170,"看護職員",AC21:AC170)))</f>
        <v/>
      </c>
      <c r="AD177" s="163" t="str">
        <f t="shared" si="12"/>
        <v/>
      </c>
      <c r="AE177" s="163" t="str">
        <f t="shared" si="12"/>
        <v/>
      </c>
      <c r="AF177" s="163" t="str">
        <f t="shared" si="12"/>
        <v/>
      </c>
      <c r="AG177" s="163" t="str">
        <f t="shared" si="12"/>
        <v/>
      </c>
      <c r="AH177" s="164" t="str">
        <f t="shared" si="12"/>
        <v/>
      </c>
      <c r="AI177" s="162" t="str">
        <f>IF((SUMIF($G$21:$G$170,"介護従業者",AI21:AI170)+SUMIF($G$21:$G$170,"看護職員",AI21:AI170))=0,"",(SUMIF($G$21:$G$170,"介護従業者",AI21:AI170)+SUMIF($G$21:$G$170,"看護職員",AI21:AI170)))</f>
        <v/>
      </c>
      <c r="AJ177" s="163" t="str">
        <f t="shared" ref="AJ177:AO177" si="13">IF((SUMIF($G$21:$G$170,"介護従業者",AJ21:AJ170)+SUMIF($G$21:$G$170,"看護職員",AJ21:AJ170))=0,"",(SUMIF($G$21:$G$170,"介護従業者",AJ21:AJ170)+SUMIF($G$21:$G$170,"看護職員",AJ21:AJ170)))</f>
        <v/>
      </c>
      <c r="AK177" s="163" t="str">
        <f t="shared" si="13"/>
        <v/>
      </c>
      <c r="AL177" s="163" t="str">
        <f t="shared" si="13"/>
        <v/>
      </c>
      <c r="AM177" s="163" t="str">
        <f t="shared" si="13"/>
        <v/>
      </c>
      <c r="AN177" s="163" t="str">
        <f t="shared" si="13"/>
        <v/>
      </c>
      <c r="AO177" s="164" t="str">
        <f t="shared" si="13"/>
        <v/>
      </c>
      <c r="AP177" s="162" t="str">
        <f>IF((SUMIF($G$21:$G$170,"介護従業者",AP21:AP170)+SUMIF($G$21:$G$170,"看護職員",AP21:AP170))=0,"",(SUMIF($G$21:$G$170,"介護従業者",AP21:AP170)+SUMIF($G$21:$G$170,"看護職員",AP21:AP170)))</f>
        <v/>
      </c>
      <c r="AQ177" s="163" t="str">
        <f t="shared" ref="AQ177:AV177" si="14">IF((SUMIF($G$21:$G$170,"介護従業者",AQ21:AQ170)+SUMIF($G$21:$G$170,"看護職員",AQ21:AQ170))=0,"",(SUMIF($G$21:$G$170,"介護従業者",AQ21:AQ170)+SUMIF($G$21:$G$170,"看護職員",AQ21:AQ170)))</f>
        <v/>
      </c>
      <c r="AR177" s="163" t="str">
        <f t="shared" si="14"/>
        <v/>
      </c>
      <c r="AS177" s="163" t="str">
        <f t="shared" si="14"/>
        <v/>
      </c>
      <c r="AT177" s="163" t="str">
        <f t="shared" si="14"/>
        <v/>
      </c>
      <c r="AU177" s="163" t="str">
        <f t="shared" si="14"/>
        <v/>
      </c>
      <c r="AV177" s="164" t="str">
        <f t="shared" si="14"/>
        <v/>
      </c>
      <c r="AW177" s="162" t="str">
        <f>IF((SUMIF($G$21:$G$170,"介護従業者",AW21:AW170)+SUMIF($G$21:$G$170,"看護職員",AW21:AW170))=0,"",(SUMIF($G$21:$G$170,"介護従業者",AW21:AW170)+SUMIF($G$21:$G$170,"看護職員",AW21:AW170)))</f>
        <v/>
      </c>
      <c r="AX177" s="163" t="str">
        <f t="shared" ref="AX177:AY177" si="15">IF((SUMIF($G$21:$G$170,"介護従業者",AX21:AX170)+SUMIF($G$21:$G$170,"看護職員",AX21:AX170))=0,"",(SUMIF($G$21:$G$170,"介護従業者",AX21:AX170)+SUMIF($G$21:$G$170,"看護職員",AX21:AX170)))</f>
        <v/>
      </c>
      <c r="AY177" s="163" t="str">
        <f t="shared" si="15"/>
        <v/>
      </c>
      <c r="AZ177" s="312">
        <f>IF($BC$3="４週",SUM(U177:AV177),IF($BC$3="暦月",SUM(U177:AY177),""))</f>
        <v>0</v>
      </c>
      <c r="BA177" s="313"/>
      <c r="BB177" s="326"/>
      <c r="BC177" s="327"/>
      <c r="BD177" s="327"/>
      <c r="BE177" s="327"/>
      <c r="BF177" s="327"/>
      <c r="BG177" s="327"/>
      <c r="BH177" s="328"/>
    </row>
    <row r="178" spans="2:60" s="165" customFormat="1" ht="20.25" customHeight="1" x14ac:dyDescent="0.4">
      <c r="C178" s="166"/>
      <c r="D178" s="166"/>
      <c r="E178" s="166"/>
      <c r="F178" s="166"/>
      <c r="G178" s="166"/>
      <c r="R178" s="167"/>
      <c r="BH178" s="168"/>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69"/>
      <c r="B232" s="169"/>
      <c r="C232" s="170"/>
      <c r="D232" s="170"/>
      <c r="E232" s="170"/>
      <c r="F232" s="170"/>
      <c r="G232" s="170"/>
      <c r="H232" s="170"/>
      <c r="I232" s="171"/>
      <c r="J232" s="171"/>
      <c r="K232" s="171"/>
      <c r="L232" s="171"/>
      <c r="M232" s="171"/>
      <c r="N232" s="171"/>
      <c r="O232" s="171"/>
      <c r="P232" s="171"/>
      <c r="Q232" s="171"/>
      <c r="R232" s="171"/>
      <c r="S232" s="171"/>
      <c r="T232" s="171"/>
      <c r="U232" s="171"/>
      <c r="V232" s="171"/>
      <c r="W232" s="171"/>
      <c r="X232" s="171"/>
      <c r="Y232" s="171"/>
      <c r="Z232" s="171"/>
      <c r="AA232" s="171"/>
      <c r="AB232" s="171"/>
      <c r="AC232" s="171"/>
      <c r="AD232" s="171"/>
      <c r="AE232" s="171"/>
      <c r="AF232" s="171"/>
      <c r="AG232" s="171"/>
      <c r="AH232" s="171"/>
      <c r="AI232" s="171"/>
      <c r="AJ232" s="171"/>
      <c r="AK232" s="171"/>
      <c r="AL232" s="171"/>
      <c r="AM232" s="171"/>
      <c r="AN232" s="171"/>
      <c r="AO232" s="171"/>
      <c r="AP232" s="171"/>
      <c r="AQ232" s="171"/>
      <c r="AR232" s="171"/>
      <c r="AS232" s="171"/>
      <c r="AT232" s="171"/>
      <c r="AU232" s="171"/>
      <c r="AV232" s="171"/>
      <c r="AW232" s="171"/>
      <c r="AX232" s="172"/>
      <c r="AY232" s="172"/>
      <c r="AZ232" s="172"/>
      <c r="BA232" s="172"/>
      <c r="BB232" s="172"/>
      <c r="BC232" s="172"/>
      <c r="BD232" s="172"/>
      <c r="BE232" s="172"/>
    </row>
    <row r="233" spans="1:57" x14ac:dyDescent="0.4">
      <c r="A233" s="169"/>
      <c r="B233" s="169"/>
      <c r="C233" s="170"/>
      <c r="D233" s="170"/>
      <c r="E233" s="170"/>
      <c r="F233" s="170"/>
      <c r="G233" s="170"/>
      <c r="H233" s="170"/>
      <c r="I233" s="171"/>
      <c r="J233" s="171"/>
      <c r="K233" s="171"/>
      <c r="L233" s="171"/>
      <c r="M233" s="171"/>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71"/>
      <c r="AJ233" s="171"/>
      <c r="AK233" s="171"/>
      <c r="AL233" s="171"/>
      <c r="AM233" s="171"/>
      <c r="AN233" s="171"/>
      <c r="AO233" s="171"/>
      <c r="AP233" s="171"/>
      <c r="AQ233" s="171"/>
      <c r="AR233" s="171"/>
      <c r="AS233" s="171"/>
      <c r="AT233" s="171"/>
      <c r="AU233" s="171"/>
      <c r="AV233" s="171"/>
      <c r="AW233" s="171"/>
      <c r="AX233" s="172"/>
      <c r="AY233" s="172"/>
      <c r="AZ233" s="172"/>
      <c r="BA233" s="172"/>
      <c r="BB233" s="172"/>
      <c r="BC233" s="172"/>
      <c r="BD233" s="172"/>
      <c r="BE233" s="172"/>
    </row>
    <row r="234" spans="1:57" x14ac:dyDescent="0.4">
      <c r="A234" s="169"/>
      <c r="B234" s="169"/>
      <c r="C234" s="173"/>
      <c r="D234" s="173"/>
      <c r="E234" s="173"/>
      <c r="F234" s="173"/>
      <c r="G234" s="173"/>
      <c r="H234" s="173"/>
      <c r="I234" s="170"/>
      <c r="J234" s="170"/>
      <c r="K234" s="169"/>
      <c r="L234" s="169"/>
      <c r="M234" s="169"/>
      <c r="N234" s="169"/>
      <c r="O234" s="169"/>
      <c r="P234" s="169"/>
    </row>
    <row r="235" spans="1:57" x14ac:dyDescent="0.4">
      <c r="A235" s="169"/>
      <c r="B235" s="169"/>
      <c r="C235" s="173"/>
      <c r="D235" s="173"/>
      <c r="E235" s="173"/>
      <c r="F235" s="173"/>
      <c r="G235" s="173"/>
      <c r="H235" s="173"/>
      <c r="I235" s="170"/>
      <c r="J235" s="170"/>
      <c r="K235" s="169"/>
      <c r="L235" s="169"/>
      <c r="M235" s="169"/>
      <c r="N235" s="169"/>
      <c r="O235" s="169"/>
      <c r="P235" s="169"/>
    </row>
    <row r="236" spans="1:57" x14ac:dyDescent="0.4">
      <c r="C236" s="66"/>
      <c r="D236" s="66"/>
      <c r="E236" s="66"/>
      <c r="F236" s="66"/>
      <c r="G236" s="66"/>
      <c r="H236" s="66"/>
    </row>
    <row r="237" spans="1:57" x14ac:dyDescent="0.4">
      <c r="C237" s="66"/>
      <c r="D237" s="66"/>
      <c r="E237" s="66"/>
      <c r="F237" s="66"/>
      <c r="G237" s="66"/>
      <c r="H237" s="66"/>
    </row>
    <row r="238" spans="1:57" x14ac:dyDescent="0.4">
      <c r="C238" s="66"/>
      <c r="D238" s="66"/>
      <c r="E238" s="66"/>
      <c r="F238" s="66"/>
      <c r="G238" s="66"/>
      <c r="H238" s="66"/>
    </row>
    <row r="239" spans="1:57" x14ac:dyDescent="0.4">
      <c r="C239" s="66"/>
      <c r="D239" s="66"/>
      <c r="E239" s="66"/>
      <c r="F239" s="66"/>
      <c r="G239" s="66"/>
      <c r="H239" s="66"/>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AA3" sqref="AA3"/>
    </sheetView>
  </sheetViews>
  <sheetFormatPr defaultColWidth="4.5" defaultRowHeight="14.25" x14ac:dyDescent="0.4"/>
  <cols>
    <col min="1" max="1" width="0.875" style="65" customWidth="1"/>
    <col min="2" max="5" width="5.75" style="65" customWidth="1"/>
    <col min="6" max="7" width="5.75" style="65" hidden="1" customWidth="1"/>
    <col min="8" max="60" width="5.75" style="65" customWidth="1"/>
    <col min="61" max="61" width="1.125" style="65" customWidth="1"/>
    <col min="62" max="16384" width="4.5" style="65"/>
  </cols>
  <sheetData>
    <row r="1" spans="2:65" s="27" customFormat="1" ht="20.25" customHeight="1" x14ac:dyDescent="0.4">
      <c r="C1" s="28" t="s">
        <v>253</v>
      </c>
      <c r="D1" s="28"/>
      <c r="E1" s="28"/>
      <c r="F1" s="28"/>
      <c r="G1" s="28"/>
      <c r="H1" s="28"/>
      <c r="K1" s="29" t="s">
        <v>0</v>
      </c>
      <c r="N1" s="28"/>
      <c r="O1" s="28"/>
      <c r="P1" s="28"/>
      <c r="Q1" s="28"/>
      <c r="R1" s="28"/>
      <c r="S1" s="28"/>
      <c r="T1" s="28"/>
      <c r="U1" s="28"/>
      <c r="AQ1" s="30" t="s">
        <v>30</v>
      </c>
      <c r="AR1" s="386" t="s">
        <v>196</v>
      </c>
      <c r="AS1" s="387"/>
      <c r="AT1" s="387"/>
      <c r="AU1" s="387"/>
      <c r="AV1" s="387"/>
      <c r="AW1" s="387"/>
      <c r="AX1" s="387"/>
      <c r="AY1" s="387"/>
      <c r="AZ1" s="387"/>
      <c r="BA1" s="387"/>
      <c r="BB1" s="387"/>
      <c r="BC1" s="387"/>
      <c r="BD1" s="387"/>
      <c r="BE1" s="387"/>
      <c r="BF1" s="387"/>
      <c r="BG1" s="387"/>
      <c r="BH1" s="30" t="s">
        <v>2</v>
      </c>
    </row>
    <row r="2" spans="2:65" s="31" customFormat="1" ht="20.25" customHeight="1" x14ac:dyDescent="0.4">
      <c r="H2" s="29"/>
      <c r="K2" s="29"/>
      <c r="L2" s="29"/>
      <c r="N2" s="30"/>
      <c r="O2" s="30"/>
      <c r="P2" s="30"/>
      <c r="Q2" s="30"/>
      <c r="R2" s="30"/>
      <c r="S2" s="30"/>
      <c r="T2" s="30"/>
      <c r="U2" s="30"/>
      <c r="Z2" s="32" t="s">
        <v>27</v>
      </c>
      <c r="AA2" s="388">
        <v>7</v>
      </c>
      <c r="AB2" s="388"/>
      <c r="AC2" s="32" t="s">
        <v>28</v>
      </c>
      <c r="AD2" s="389">
        <f>IF(AA2=0,"",YEAR(DATE(2018+AA2,1,1)))</f>
        <v>2025</v>
      </c>
      <c r="AE2" s="389"/>
      <c r="AF2" s="33" t="s">
        <v>29</v>
      </c>
      <c r="AG2" s="33" t="s">
        <v>1</v>
      </c>
      <c r="AH2" s="388">
        <v>4</v>
      </c>
      <c r="AI2" s="388"/>
      <c r="AJ2" s="33" t="s">
        <v>24</v>
      </c>
      <c r="AQ2" s="30" t="s">
        <v>31</v>
      </c>
      <c r="AR2" s="388" t="s">
        <v>32</v>
      </c>
      <c r="AS2" s="388"/>
      <c r="AT2" s="388"/>
      <c r="AU2" s="388"/>
      <c r="AV2" s="388"/>
      <c r="AW2" s="388"/>
      <c r="AX2" s="388"/>
      <c r="AY2" s="388"/>
      <c r="AZ2" s="388"/>
      <c r="BA2" s="388"/>
      <c r="BB2" s="388"/>
      <c r="BC2" s="388"/>
      <c r="BD2" s="388"/>
      <c r="BE2" s="388"/>
      <c r="BF2" s="388"/>
      <c r="BG2" s="388"/>
      <c r="BH2" s="30" t="s">
        <v>2</v>
      </c>
      <c r="BI2" s="30"/>
      <c r="BJ2" s="30"/>
      <c r="BK2" s="30"/>
    </row>
    <row r="3" spans="2:65" s="31" customFormat="1" ht="20.25" customHeight="1" x14ac:dyDescent="0.4">
      <c r="H3" s="29"/>
      <c r="K3" s="29"/>
      <c r="M3" s="30"/>
      <c r="N3" s="30"/>
      <c r="O3" s="30"/>
      <c r="P3" s="30"/>
      <c r="Q3" s="30"/>
      <c r="R3" s="30"/>
      <c r="S3" s="30"/>
      <c r="AA3" s="34"/>
      <c r="AB3" s="34"/>
      <c r="AC3" s="35"/>
      <c r="AD3" s="36"/>
      <c r="AE3" s="35"/>
      <c r="BB3" s="37" t="s">
        <v>21</v>
      </c>
      <c r="BC3" s="336" t="s">
        <v>184</v>
      </c>
      <c r="BD3" s="337"/>
      <c r="BE3" s="337"/>
      <c r="BF3" s="338"/>
      <c r="BG3" s="30"/>
    </row>
    <row r="4" spans="2:65" s="31" customFormat="1" ht="20.25" customHeight="1" x14ac:dyDescent="0.4">
      <c r="H4" s="29"/>
      <c r="K4" s="29"/>
      <c r="M4" s="30"/>
      <c r="N4" s="30"/>
      <c r="O4" s="30"/>
      <c r="P4" s="30"/>
      <c r="Q4" s="30"/>
      <c r="R4" s="30"/>
      <c r="S4" s="30"/>
      <c r="AA4" s="34"/>
      <c r="AB4" s="34"/>
      <c r="AC4" s="35"/>
      <c r="AD4" s="36"/>
      <c r="AE4" s="35"/>
      <c r="BB4" s="37" t="s">
        <v>153</v>
      </c>
      <c r="BC4" s="336" t="s">
        <v>154</v>
      </c>
      <c r="BD4" s="337"/>
      <c r="BE4" s="337"/>
      <c r="BF4" s="338"/>
      <c r="BG4" s="30"/>
    </row>
    <row r="5" spans="2:65" s="31" customFormat="1" ht="5.0999999999999996" customHeight="1" x14ac:dyDescent="0.4">
      <c r="H5" s="29"/>
      <c r="K5" s="29"/>
      <c r="M5" s="30"/>
      <c r="N5" s="30"/>
      <c r="O5" s="30"/>
      <c r="P5" s="30"/>
      <c r="Q5" s="30"/>
      <c r="R5" s="30"/>
      <c r="S5" s="30"/>
      <c r="AA5" s="38"/>
      <c r="AB5" s="38"/>
      <c r="AH5" s="27"/>
      <c r="AI5" s="27"/>
      <c r="AJ5" s="27"/>
      <c r="AK5" s="27"/>
      <c r="AL5" s="27"/>
      <c r="AM5" s="27"/>
      <c r="AN5" s="27"/>
      <c r="AO5" s="27"/>
      <c r="AP5" s="27"/>
      <c r="AQ5" s="27"/>
      <c r="AR5" s="27"/>
      <c r="AS5" s="27"/>
      <c r="AT5" s="27"/>
      <c r="AU5" s="27"/>
      <c r="AV5" s="27"/>
      <c r="AW5" s="27"/>
      <c r="AX5" s="27"/>
      <c r="AY5" s="27"/>
      <c r="AZ5" s="27"/>
      <c r="BA5" s="27"/>
      <c r="BB5" s="27"/>
      <c r="BC5" s="27"/>
      <c r="BD5" s="27"/>
      <c r="BE5" s="27"/>
      <c r="BF5" s="39"/>
      <c r="BG5" s="39"/>
    </row>
    <row r="6" spans="2:65" s="31" customFormat="1" ht="21" customHeight="1" x14ac:dyDescent="0.4">
      <c r="B6" s="40"/>
      <c r="C6" s="41"/>
      <c r="D6" s="41"/>
      <c r="E6" s="41"/>
      <c r="F6" s="41"/>
      <c r="G6" s="41"/>
      <c r="H6" s="41"/>
      <c r="I6" s="42"/>
      <c r="J6" s="42"/>
      <c r="K6" s="42"/>
      <c r="L6" s="43"/>
      <c r="M6" s="42"/>
      <c r="N6" s="42"/>
      <c r="O6" s="42"/>
      <c r="P6" s="44"/>
      <c r="Q6" s="44"/>
      <c r="R6" s="44"/>
      <c r="S6" s="44"/>
      <c r="T6" s="44"/>
      <c r="U6" s="44"/>
      <c r="V6" s="44"/>
      <c r="W6" s="44"/>
      <c r="X6" s="44"/>
      <c r="Y6" s="44"/>
      <c r="Z6" s="44"/>
      <c r="AA6" s="44"/>
      <c r="AB6" s="44"/>
      <c r="AC6" s="44"/>
      <c r="AD6" s="44"/>
      <c r="AE6" s="44"/>
      <c r="AF6" s="44"/>
      <c r="AG6" s="44"/>
      <c r="AH6" s="45"/>
      <c r="AI6" s="45"/>
      <c r="AJ6" s="45"/>
      <c r="AK6" s="45"/>
      <c r="AL6" s="45"/>
      <c r="AM6" s="45" t="s">
        <v>190</v>
      </c>
      <c r="AN6" s="27"/>
      <c r="AO6" s="27"/>
      <c r="AP6" s="27"/>
      <c r="AQ6" s="27"/>
      <c r="AR6" s="27"/>
      <c r="AS6" s="27"/>
      <c r="AU6" s="46"/>
      <c r="AV6" s="46"/>
      <c r="AW6" s="47"/>
      <c r="AX6" s="27"/>
      <c r="AY6" s="390">
        <v>40</v>
      </c>
      <c r="AZ6" s="391"/>
      <c r="BA6" s="47" t="s">
        <v>22</v>
      </c>
      <c r="BB6" s="27"/>
      <c r="BC6" s="390">
        <v>160</v>
      </c>
      <c r="BD6" s="391"/>
      <c r="BE6" s="47" t="s">
        <v>23</v>
      </c>
      <c r="BF6" s="27"/>
      <c r="BG6" s="39"/>
    </row>
    <row r="7" spans="2:65" s="31" customFormat="1" ht="5.0999999999999996" customHeight="1" x14ac:dyDescent="0.4">
      <c r="B7" s="40"/>
      <c r="C7" s="48"/>
      <c r="D7" s="48"/>
      <c r="E7" s="48"/>
      <c r="F7" s="48"/>
      <c r="G7" s="48"/>
      <c r="H7" s="42"/>
      <c r="I7" s="42"/>
      <c r="J7" s="42"/>
      <c r="K7" s="42"/>
      <c r="L7" s="42"/>
      <c r="M7" s="42"/>
      <c r="N7" s="42"/>
      <c r="O7" s="42"/>
      <c r="P7" s="44"/>
      <c r="Q7" s="44"/>
      <c r="R7" s="44"/>
      <c r="S7" s="44"/>
      <c r="T7" s="44"/>
      <c r="U7" s="44"/>
      <c r="V7" s="44"/>
      <c r="W7" s="44"/>
      <c r="X7" s="44"/>
      <c r="Y7" s="44"/>
      <c r="Z7" s="44"/>
      <c r="AA7" s="44"/>
      <c r="AB7" s="44"/>
      <c r="AC7" s="44"/>
      <c r="AD7" s="44"/>
      <c r="AE7" s="44"/>
      <c r="AF7" s="44"/>
      <c r="AG7" s="44"/>
      <c r="AH7" s="45"/>
      <c r="AI7" s="45"/>
      <c r="AJ7" s="45"/>
      <c r="AK7" s="45"/>
      <c r="AL7" s="45"/>
      <c r="AM7" s="45"/>
      <c r="AN7" s="45"/>
      <c r="AO7" s="45"/>
      <c r="AP7" s="45"/>
      <c r="AQ7" s="45"/>
      <c r="AR7" s="45"/>
      <c r="AS7" s="45"/>
      <c r="AT7" s="45"/>
      <c r="AU7" s="45"/>
      <c r="AV7" s="45"/>
      <c r="AW7" s="45"/>
      <c r="AX7" s="45"/>
      <c r="AY7" s="45"/>
      <c r="AZ7" s="45"/>
      <c r="BA7" s="45"/>
      <c r="BB7" s="45"/>
      <c r="BC7" s="45"/>
      <c r="BD7" s="45"/>
      <c r="BE7" s="45"/>
      <c r="BF7" s="49"/>
      <c r="BG7" s="49"/>
      <c r="BH7" s="44"/>
    </row>
    <row r="8" spans="2:65" s="31" customFormat="1" ht="21" customHeight="1" x14ac:dyDescent="0.4">
      <c r="B8" s="50"/>
      <c r="C8" s="43"/>
      <c r="D8" s="43"/>
      <c r="E8" s="43"/>
      <c r="F8" s="43"/>
      <c r="G8" s="43"/>
      <c r="H8" s="42"/>
      <c r="I8" s="42"/>
      <c r="J8" s="42"/>
      <c r="K8" s="42"/>
      <c r="L8" s="42"/>
      <c r="M8" s="42"/>
      <c r="N8" s="42"/>
      <c r="O8" s="42"/>
      <c r="P8" s="44"/>
      <c r="Q8" s="44"/>
      <c r="R8" s="44"/>
      <c r="S8" s="44"/>
      <c r="T8" s="44"/>
      <c r="U8" s="44"/>
      <c r="V8" s="44"/>
      <c r="W8" s="44"/>
      <c r="X8" s="44"/>
      <c r="Y8" s="44"/>
      <c r="Z8" s="44"/>
      <c r="AA8" s="44"/>
      <c r="AB8" s="44"/>
      <c r="AC8" s="44"/>
      <c r="AD8" s="44"/>
      <c r="AE8" s="44"/>
      <c r="AF8" s="44"/>
      <c r="AG8" s="44"/>
      <c r="AH8" s="51"/>
      <c r="AI8" s="51"/>
      <c r="AJ8" s="51"/>
      <c r="AK8" s="41"/>
      <c r="AL8" s="52"/>
      <c r="AM8" s="53"/>
      <c r="AN8" s="53"/>
      <c r="AO8" s="40"/>
      <c r="AP8" s="54"/>
      <c r="AQ8" s="54"/>
      <c r="AR8" s="54"/>
      <c r="AS8" s="55"/>
      <c r="AT8" s="55"/>
      <c r="AU8" s="45"/>
      <c r="AV8" s="54"/>
      <c r="AW8" s="54"/>
      <c r="AX8" s="43"/>
      <c r="AY8" s="45"/>
      <c r="AZ8" s="45" t="s">
        <v>26</v>
      </c>
      <c r="BA8" s="45"/>
      <c r="BB8" s="45"/>
      <c r="BC8" s="392">
        <f>DAY(EOMONTH(DATE(AD2,AH2,1),0))</f>
        <v>30</v>
      </c>
      <c r="BD8" s="393"/>
      <c r="BE8" s="45" t="s">
        <v>25</v>
      </c>
      <c r="BF8" s="45"/>
      <c r="BG8" s="45"/>
      <c r="BH8" s="44"/>
      <c r="BK8" s="30"/>
      <c r="BL8" s="30"/>
      <c r="BM8" s="30"/>
    </row>
    <row r="9" spans="2:65" s="31" customFormat="1" ht="5.0999999999999996" customHeight="1" x14ac:dyDescent="0.4">
      <c r="B9" s="50"/>
      <c r="C9" s="56"/>
      <c r="D9" s="56"/>
      <c r="E9" s="56"/>
      <c r="F9" s="56"/>
      <c r="G9" s="56"/>
      <c r="H9" s="54"/>
      <c r="I9" s="54"/>
      <c r="J9" s="54"/>
      <c r="K9" s="54"/>
      <c r="L9" s="54"/>
      <c r="M9" s="54"/>
      <c r="N9" s="54"/>
      <c r="O9" s="54"/>
      <c r="P9" s="44"/>
      <c r="Q9" s="44"/>
      <c r="R9" s="44"/>
      <c r="S9" s="44"/>
      <c r="T9" s="44"/>
      <c r="U9" s="44"/>
      <c r="V9" s="44"/>
      <c r="W9" s="44"/>
      <c r="X9" s="44"/>
      <c r="Y9" s="44"/>
      <c r="Z9" s="44"/>
      <c r="AA9" s="44"/>
      <c r="AB9" s="44"/>
      <c r="AC9" s="44"/>
      <c r="AD9" s="44"/>
      <c r="AE9" s="44"/>
      <c r="AF9" s="44"/>
      <c r="AG9" s="44"/>
      <c r="AH9" s="48"/>
      <c r="AI9" s="41"/>
      <c r="AJ9" s="57"/>
      <c r="AK9" s="51"/>
      <c r="AL9" s="41"/>
      <c r="AM9" s="41"/>
      <c r="AN9" s="41"/>
      <c r="AO9" s="41"/>
      <c r="AP9" s="57"/>
      <c r="AQ9" s="45"/>
      <c r="AR9" s="58"/>
      <c r="AS9" s="58"/>
      <c r="AT9" s="58"/>
      <c r="AU9" s="45"/>
      <c r="AV9" s="45"/>
      <c r="AW9" s="45"/>
      <c r="AX9" s="45"/>
      <c r="AY9" s="45"/>
      <c r="AZ9" s="45"/>
      <c r="BA9" s="45"/>
      <c r="BB9" s="45"/>
      <c r="BC9" s="45"/>
      <c r="BD9" s="45"/>
      <c r="BE9" s="45"/>
      <c r="BF9" s="45"/>
      <c r="BG9" s="45"/>
      <c r="BH9" s="44"/>
      <c r="BK9" s="30"/>
      <c r="BL9" s="30"/>
      <c r="BM9" s="30"/>
    </row>
    <row r="10" spans="2:65" s="31" customFormat="1" ht="21" customHeight="1" x14ac:dyDescent="0.4">
      <c r="B10" s="50"/>
      <c r="C10" s="56"/>
      <c r="D10" s="56"/>
      <c r="E10" s="56"/>
      <c r="F10" s="56"/>
      <c r="G10" s="56"/>
      <c r="H10" s="54"/>
      <c r="I10" s="54"/>
      <c r="J10" s="54"/>
      <c r="K10" s="54"/>
      <c r="L10" s="54"/>
      <c r="M10" s="54"/>
      <c r="N10" s="54"/>
      <c r="O10" s="54"/>
      <c r="P10" s="44"/>
      <c r="Q10" s="44"/>
      <c r="R10" s="44"/>
      <c r="S10" s="44"/>
      <c r="T10" s="44"/>
      <c r="U10" s="44"/>
      <c r="V10" s="44"/>
      <c r="W10" s="44"/>
      <c r="X10" s="44"/>
      <c r="Y10" s="44"/>
      <c r="Z10" s="44"/>
      <c r="AA10" s="44"/>
      <c r="AB10" s="44"/>
      <c r="AC10" s="44"/>
      <c r="AD10" s="44"/>
      <c r="AE10" s="44"/>
      <c r="AF10" s="44"/>
      <c r="AG10" s="44"/>
      <c r="AH10" s="48"/>
      <c r="AI10" s="41"/>
      <c r="AJ10" s="57"/>
      <c r="AK10" s="51"/>
      <c r="AL10" s="41"/>
      <c r="AM10" s="41"/>
      <c r="AN10" s="45" t="s">
        <v>219</v>
      </c>
      <c r="AO10" s="45"/>
      <c r="AP10" s="57"/>
      <c r="AQ10" s="45"/>
      <c r="AR10" s="41"/>
      <c r="AS10" s="41"/>
      <c r="AT10" s="57"/>
      <c r="AU10" s="45"/>
      <c r="AV10" s="58"/>
      <c r="AW10" s="58"/>
      <c r="AX10" s="58"/>
      <c r="AY10" s="45"/>
      <c r="AZ10" s="45"/>
      <c r="BA10" s="49" t="s">
        <v>235</v>
      </c>
      <c r="BB10" s="45"/>
      <c r="BC10" s="390"/>
      <c r="BD10" s="391"/>
      <c r="BE10" s="47" t="s">
        <v>220</v>
      </c>
      <c r="BF10" s="45"/>
      <c r="BG10" s="45"/>
      <c r="BH10" s="44"/>
      <c r="BK10" s="30"/>
      <c r="BL10" s="30"/>
      <c r="BM10" s="30"/>
    </row>
    <row r="11" spans="2:65" s="31" customFormat="1" ht="5.0999999999999996" customHeight="1" x14ac:dyDescent="0.4">
      <c r="B11" s="50"/>
      <c r="C11" s="56"/>
      <c r="D11" s="56"/>
      <c r="E11" s="56"/>
      <c r="F11" s="56"/>
      <c r="G11" s="56"/>
      <c r="H11" s="54"/>
      <c r="I11" s="54"/>
      <c r="J11" s="54"/>
      <c r="K11" s="54"/>
      <c r="L11" s="54"/>
      <c r="M11" s="54"/>
      <c r="N11" s="54"/>
      <c r="O11" s="54"/>
      <c r="P11" s="44"/>
      <c r="Q11" s="44"/>
      <c r="R11" s="44"/>
      <c r="S11" s="44"/>
      <c r="T11" s="44"/>
      <c r="U11" s="44"/>
      <c r="V11" s="44"/>
      <c r="W11" s="44"/>
      <c r="X11" s="44"/>
      <c r="Y11" s="44"/>
      <c r="Z11" s="44"/>
      <c r="AA11" s="44"/>
      <c r="AB11" s="44"/>
      <c r="AC11" s="44"/>
      <c r="AD11" s="44"/>
      <c r="AE11" s="44"/>
      <c r="AF11" s="44"/>
      <c r="AG11" s="44"/>
      <c r="AH11" s="48"/>
      <c r="AI11" s="41"/>
      <c r="AJ11" s="57"/>
      <c r="AK11" s="51"/>
      <c r="AL11" s="41"/>
      <c r="AM11" s="41"/>
      <c r="AN11" s="41"/>
      <c r="AO11" s="41"/>
      <c r="AP11" s="57"/>
      <c r="AQ11" s="45"/>
      <c r="AR11" s="58"/>
      <c r="AS11" s="58"/>
      <c r="AT11" s="58"/>
      <c r="AU11" s="45"/>
      <c r="AV11" s="45"/>
      <c r="AW11" s="45"/>
      <c r="AX11" s="45"/>
      <c r="AY11" s="45"/>
      <c r="AZ11" s="45"/>
      <c r="BA11" s="45"/>
      <c r="BB11" s="45"/>
      <c r="BC11" s="45"/>
      <c r="BD11" s="45"/>
      <c r="BE11" s="45"/>
      <c r="BF11" s="45"/>
      <c r="BG11" s="45"/>
      <c r="BH11" s="44"/>
      <c r="BK11" s="30"/>
      <c r="BL11" s="30"/>
      <c r="BM11" s="30"/>
    </row>
    <row r="12" spans="2:65" s="31" customFormat="1" ht="21" customHeight="1" x14ac:dyDescent="0.4">
      <c r="R12" s="42"/>
      <c r="S12" s="42"/>
      <c r="T12" s="52"/>
      <c r="U12" s="335"/>
      <c r="V12" s="335"/>
      <c r="W12" s="40"/>
      <c r="X12" s="59"/>
      <c r="Y12" s="44"/>
      <c r="Z12" s="44"/>
      <c r="AA12" s="48"/>
      <c r="AB12" s="53"/>
      <c r="AC12" s="40"/>
      <c r="AD12" s="48"/>
      <c r="AE12" s="48"/>
      <c r="AF12" s="48"/>
      <c r="AG12" s="60"/>
      <c r="AH12" s="51"/>
      <c r="AI12" s="51"/>
      <c r="AJ12" s="51"/>
      <c r="AK12" s="41"/>
      <c r="AL12" s="52"/>
      <c r="AM12" s="53"/>
      <c r="AN12" s="45"/>
      <c r="AO12" s="57"/>
      <c r="AP12" s="57"/>
      <c r="AQ12" s="57"/>
      <c r="AR12" s="57"/>
      <c r="AS12" s="40" t="s">
        <v>221</v>
      </c>
      <c r="AT12" s="57"/>
      <c r="AU12" s="57"/>
      <c r="AV12" s="57"/>
      <c r="AW12" s="57"/>
      <c r="AX12" s="57"/>
      <c r="AY12" s="57"/>
      <c r="AZ12" s="57"/>
      <c r="BA12" s="57"/>
      <c r="BB12" s="57"/>
      <c r="BC12" s="48"/>
      <c r="BD12" s="51"/>
      <c r="BE12" s="41"/>
      <c r="BF12" s="41"/>
      <c r="BG12" s="48"/>
      <c r="BH12" s="41"/>
      <c r="BK12" s="30"/>
      <c r="BL12" s="30"/>
      <c r="BM12" s="30"/>
    </row>
    <row r="13" spans="2:65" s="31" customFormat="1" ht="21" customHeight="1" x14ac:dyDescent="0.4">
      <c r="R13" s="57"/>
      <c r="S13" s="41"/>
      <c r="T13" s="41"/>
      <c r="U13" s="41"/>
      <c r="V13" s="41"/>
      <c r="W13" s="44"/>
      <c r="X13" s="44"/>
      <c r="Y13" s="44"/>
      <c r="Z13" s="44"/>
      <c r="AA13" s="57"/>
      <c r="AB13" s="41"/>
      <c r="AC13" s="41"/>
      <c r="AD13" s="57"/>
      <c r="AE13" s="57"/>
      <c r="AF13" s="57"/>
      <c r="AG13" s="60"/>
      <c r="AH13" s="48"/>
      <c r="AI13" s="51"/>
      <c r="AJ13" s="41"/>
      <c r="AK13" s="51"/>
      <c r="AL13" s="41"/>
      <c r="AM13" s="41"/>
      <c r="AN13" s="41"/>
      <c r="AO13" s="48"/>
      <c r="AP13" s="40"/>
      <c r="AQ13" s="48"/>
      <c r="AR13" s="48"/>
      <c r="AS13" s="40" t="s">
        <v>99</v>
      </c>
      <c r="AT13" s="41"/>
      <c r="AU13" s="41"/>
      <c r="AV13" s="41"/>
      <c r="AW13" s="41"/>
      <c r="AX13" s="41"/>
      <c r="AY13" s="41"/>
      <c r="AZ13" s="41"/>
      <c r="BA13" s="41"/>
      <c r="BB13" s="344">
        <v>0.29166666666666669</v>
      </c>
      <c r="BC13" s="345"/>
      <c r="BD13" s="346"/>
      <c r="BE13" s="43" t="s">
        <v>17</v>
      </c>
      <c r="BF13" s="344">
        <v>0.83333333333333337</v>
      </c>
      <c r="BG13" s="345"/>
      <c r="BH13" s="346"/>
      <c r="BK13" s="30"/>
      <c r="BL13" s="30"/>
      <c r="BM13" s="30"/>
    </row>
    <row r="14" spans="2:65" s="31" customFormat="1" ht="21" customHeight="1" x14ac:dyDescent="0.4">
      <c r="R14" s="61"/>
      <c r="S14" s="61"/>
      <c r="T14" s="61"/>
      <c r="U14" s="61"/>
      <c r="V14" s="61"/>
      <c r="W14" s="61"/>
      <c r="X14" s="44"/>
      <c r="Y14" s="44"/>
      <c r="Z14" s="44"/>
      <c r="AA14" s="43"/>
      <c r="AB14" s="61"/>
      <c r="AC14" s="61"/>
      <c r="AD14" s="43"/>
      <c r="AE14" s="48"/>
      <c r="AF14" s="48"/>
      <c r="AG14" s="62"/>
      <c r="AH14" s="40"/>
      <c r="AI14" s="51"/>
      <c r="AJ14" s="41"/>
      <c r="AK14" s="51"/>
      <c r="AL14" s="41"/>
      <c r="AM14" s="41"/>
      <c r="AN14" s="41"/>
      <c r="AO14" s="43"/>
      <c r="AP14" s="42"/>
      <c r="AQ14" s="42"/>
      <c r="AR14" s="42"/>
      <c r="AS14" s="40" t="s">
        <v>100</v>
      </c>
      <c r="AT14" s="41"/>
      <c r="AU14" s="41"/>
      <c r="AV14" s="41"/>
      <c r="AW14" s="41"/>
      <c r="AX14" s="41"/>
      <c r="AY14" s="41"/>
      <c r="AZ14" s="41"/>
      <c r="BA14" s="41"/>
      <c r="BB14" s="344">
        <v>0.83333333333333337</v>
      </c>
      <c r="BC14" s="345"/>
      <c r="BD14" s="346"/>
      <c r="BE14" s="43" t="s">
        <v>17</v>
      </c>
      <c r="BF14" s="344">
        <v>0.29166666666666669</v>
      </c>
      <c r="BG14" s="345"/>
      <c r="BH14" s="346"/>
      <c r="BK14" s="30"/>
      <c r="BL14" s="30"/>
      <c r="BM14" s="30"/>
    </row>
    <row r="15" spans="2:65" ht="12" customHeight="1" thickBot="1" x14ac:dyDescent="0.45">
      <c r="B15" s="63"/>
      <c r="C15" s="64"/>
      <c r="D15" s="64"/>
      <c r="E15" s="64"/>
      <c r="F15" s="64"/>
      <c r="G15" s="64"/>
      <c r="H15" s="64"/>
      <c r="I15" s="63"/>
      <c r="J15" s="63"/>
      <c r="K15" s="63"/>
      <c r="L15" s="63"/>
      <c r="M15" s="63"/>
      <c r="N15" s="63"/>
      <c r="O15" s="63"/>
      <c r="P15" s="63"/>
      <c r="Q15" s="63"/>
      <c r="R15" s="63"/>
      <c r="S15" s="63"/>
      <c r="T15" s="63"/>
      <c r="U15" s="63"/>
      <c r="V15" s="63"/>
      <c r="W15" s="63"/>
      <c r="X15" s="63"/>
      <c r="Y15" s="63"/>
      <c r="Z15" s="63"/>
      <c r="AA15" s="64"/>
      <c r="AB15" s="63"/>
      <c r="AC15" s="63"/>
      <c r="AD15" s="63"/>
      <c r="AE15" s="63"/>
      <c r="AF15" s="63"/>
      <c r="AG15" s="63"/>
      <c r="AH15" s="63"/>
      <c r="AI15" s="63"/>
      <c r="AJ15" s="63"/>
      <c r="AK15" s="63"/>
      <c r="AL15" s="63"/>
      <c r="AM15" s="63"/>
      <c r="AR15" s="66"/>
      <c r="BI15" s="67"/>
      <c r="BJ15" s="67"/>
      <c r="BK15" s="67"/>
    </row>
    <row r="16" spans="2:65" ht="21.6" customHeight="1" x14ac:dyDescent="0.4">
      <c r="B16" s="347" t="s">
        <v>20</v>
      </c>
      <c r="C16" s="350" t="s">
        <v>222</v>
      </c>
      <c r="D16" s="351"/>
      <c r="E16" s="352"/>
      <c r="F16" s="68"/>
      <c r="G16" s="69"/>
      <c r="H16" s="359" t="s">
        <v>223</v>
      </c>
      <c r="I16" s="362" t="s">
        <v>224</v>
      </c>
      <c r="J16" s="351"/>
      <c r="K16" s="351"/>
      <c r="L16" s="352"/>
      <c r="M16" s="362" t="s">
        <v>225</v>
      </c>
      <c r="N16" s="351"/>
      <c r="O16" s="352"/>
      <c r="P16" s="362" t="s">
        <v>101</v>
      </c>
      <c r="Q16" s="351"/>
      <c r="R16" s="351"/>
      <c r="S16" s="351"/>
      <c r="T16" s="380"/>
      <c r="U16" s="70"/>
      <c r="V16" s="71"/>
      <c r="W16" s="71"/>
      <c r="X16" s="71"/>
      <c r="Y16" s="71"/>
      <c r="Z16" s="71"/>
      <c r="AA16" s="71"/>
      <c r="AB16" s="71"/>
      <c r="AC16" s="71"/>
      <c r="AD16" s="71"/>
      <c r="AE16" s="71"/>
      <c r="AF16" s="71"/>
      <c r="AG16" s="71"/>
      <c r="AH16" s="71"/>
      <c r="AI16" s="72" t="s">
        <v>226</v>
      </c>
      <c r="AJ16" s="71"/>
      <c r="AK16" s="71"/>
      <c r="AL16" s="71"/>
      <c r="AM16" s="71"/>
      <c r="AN16" s="71" t="s">
        <v>186</v>
      </c>
      <c r="AO16" s="71"/>
      <c r="AP16" s="73"/>
      <c r="AQ16" s="74"/>
      <c r="AR16" s="71" t="s">
        <v>2</v>
      </c>
      <c r="AS16" s="71"/>
      <c r="AT16" s="71"/>
      <c r="AU16" s="71"/>
      <c r="AV16" s="71"/>
      <c r="AW16" s="71"/>
      <c r="AX16" s="71"/>
      <c r="AY16" s="75"/>
      <c r="AZ16" s="365" t="str">
        <f>IF(BC3="計画","(11)1～4週目の勤務時間数合計","(11)1か月の勤務時間数　合計")</f>
        <v>(11)1か月の勤務時間数　合計</v>
      </c>
      <c r="BA16" s="366"/>
      <c r="BB16" s="371" t="s">
        <v>254</v>
      </c>
      <c r="BC16" s="372"/>
      <c r="BD16" s="350" t="s">
        <v>227</v>
      </c>
      <c r="BE16" s="351"/>
      <c r="BF16" s="351"/>
      <c r="BG16" s="351"/>
      <c r="BH16" s="380"/>
    </row>
    <row r="17" spans="2:60" ht="20.25" customHeight="1" x14ac:dyDescent="0.4">
      <c r="B17" s="348"/>
      <c r="C17" s="353"/>
      <c r="D17" s="354"/>
      <c r="E17" s="355"/>
      <c r="F17" s="76"/>
      <c r="G17" s="7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76"/>
      <c r="G18" s="77"/>
      <c r="H18" s="360"/>
      <c r="I18" s="363"/>
      <c r="J18" s="354"/>
      <c r="K18" s="354"/>
      <c r="L18" s="355"/>
      <c r="M18" s="363"/>
      <c r="N18" s="354"/>
      <c r="O18" s="355"/>
      <c r="P18" s="363"/>
      <c r="Q18" s="354"/>
      <c r="R18" s="354"/>
      <c r="S18" s="354"/>
      <c r="T18" s="381"/>
      <c r="U18" s="78">
        <v>1</v>
      </c>
      <c r="V18" s="79">
        <v>2</v>
      </c>
      <c r="W18" s="79">
        <v>3</v>
      </c>
      <c r="X18" s="79">
        <v>4</v>
      </c>
      <c r="Y18" s="79">
        <v>5</v>
      </c>
      <c r="Z18" s="79">
        <v>6</v>
      </c>
      <c r="AA18" s="80">
        <v>7</v>
      </c>
      <c r="AB18" s="81">
        <v>8</v>
      </c>
      <c r="AC18" s="79">
        <v>9</v>
      </c>
      <c r="AD18" s="79">
        <v>10</v>
      </c>
      <c r="AE18" s="79">
        <v>11</v>
      </c>
      <c r="AF18" s="79">
        <v>12</v>
      </c>
      <c r="AG18" s="79">
        <v>13</v>
      </c>
      <c r="AH18" s="80">
        <v>14</v>
      </c>
      <c r="AI18" s="78">
        <v>15</v>
      </c>
      <c r="AJ18" s="79">
        <v>16</v>
      </c>
      <c r="AK18" s="79">
        <v>17</v>
      </c>
      <c r="AL18" s="79">
        <v>18</v>
      </c>
      <c r="AM18" s="79">
        <v>19</v>
      </c>
      <c r="AN18" s="79">
        <v>20</v>
      </c>
      <c r="AO18" s="80">
        <v>21</v>
      </c>
      <c r="AP18" s="81">
        <v>22</v>
      </c>
      <c r="AQ18" s="79">
        <v>23</v>
      </c>
      <c r="AR18" s="79">
        <v>24</v>
      </c>
      <c r="AS18" s="79">
        <v>25</v>
      </c>
      <c r="AT18" s="79">
        <v>26</v>
      </c>
      <c r="AU18" s="79">
        <v>27</v>
      </c>
      <c r="AV18" s="80">
        <v>28</v>
      </c>
      <c r="AW18" s="82" t="str">
        <f>IF($BC$3="暦月",IF(DAY(DATE($AD$2,$AH$2,29))=29,29,""),"")</f>
        <v/>
      </c>
      <c r="AX18" s="83" t="str">
        <f>IF($BC$3="暦月",IF(DAY(DATE($AD$2,$AH$2,30))=30,30,""),"")</f>
        <v/>
      </c>
      <c r="AY18" s="84"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76"/>
      <c r="G19" s="77"/>
      <c r="H19" s="360"/>
      <c r="I19" s="363"/>
      <c r="J19" s="354"/>
      <c r="K19" s="354"/>
      <c r="L19" s="355"/>
      <c r="M19" s="363"/>
      <c r="N19" s="354"/>
      <c r="O19" s="355"/>
      <c r="P19" s="363"/>
      <c r="Q19" s="354"/>
      <c r="R19" s="354"/>
      <c r="S19" s="354"/>
      <c r="T19" s="381"/>
      <c r="U19" s="78">
        <f>WEEKDAY(DATE($AD$2,$AH$2,1))</f>
        <v>3</v>
      </c>
      <c r="V19" s="79">
        <f>WEEKDAY(DATE($AD$2,$AH$2,2))</f>
        <v>4</v>
      </c>
      <c r="W19" s="79">
        <f>WEEKDAY(DATE($AD$2,$AH$2,3))</f>
        <v>5</v>
      </c>
      <c r="X19" s="79">
        <f>WEEKDAY(DATE($AD$2,$AH$2,4))</f>
        <v>6</v>
      </c>
      <c r="Y19" s="79">
        <f>WEEKDAY(DATE($AD$2,$AH$2,5))</f>
        <v>7</v>
      </c>
      <c r="Z19" s="79">
        <f>WEEKDAY(DATE($AD$2,$AH$2,6))</f>
        <v>1</v>
      </c>
      <c r="AA19" s="80">
        <f>WEEKDAY(DATE($AD$2,$AH$2,7))</f>
        <v>2</v>
      </c>
      <c r="AB19" s="81">
        <f>WEEKDAY(DATE($AD$2,$AH$2,8))</f>
        <v>3</v>
      </c>
      <c r="AC19" s="79">
        <f>WEEKDAY(DATE($AD$2,$AH$2,9))</f>
        <v>4</v>
      </c>
      <c r="AD19" s="79">
        <f>WEEKDAY(DATE($AD$2,$AH$2,10))</f>
        <v>5</v>
      </c>
      <c r="AE19" s="79">
        <f>WEEKDAY(DATE($AD$2,$AH$2,11))</f>
        <v>6</v>
      </c>
      <c r="AF19" s="79">
        <f>WEEKDAY(DATE($AD$2,$AH$2,12))</f>
        <v>7</v>
      </c>
      <c r="AG19" s="79">
        <f>WEEKDAY(DATE($AD$2,$AH$2,13))</f>
        <v>1</v>
      </c>
      <c r="AH19" s="80">
        <f>WEEKDAY(DATE($AD$2,$AH$2,14))</f>
        <v>2</v>
      </c>
      <c r="AI19" s="81">
        <f>WEEKDAY(DATE($AD$2,$AH$2,15))</f>
        <v>3</v>
      </c>
      <c r="AJ19" s="79">
        <f>WEEKDAY(DATE($AD$2,$AH$2,16))</f>
        <v>4</v>
      </c>
      <c r="AK19" s="79">
        <f>WEEKDAY(DATE($AD$2,$AH$2,17))</f>
        <v>5</v>
      </c>
      <c r="AL19" s="79">
        <f>WEEKDAY(DATE($AD$2,$AH$2,18))</f>
        <v>6</v>
      </c>
      <c r="AM19" s="79">
        <f>WEEKDAY(DATE($AD$2,$AH$2,19))</f>
        <v>7</v>
      </c>
      <c r="AN19" s="79">
        <f>WEEKDAY(DATE($AD$2,$AH$2,20))</f>
        <v>1</v>
      </c>
      <c r="AO19" s="80">
        <f>WEEKDAY(DATE($AD$2,$AH$2,21))</f>
        <v>2</v>
      </c>
      <c r="AP19" s="81">
        <f>WEEKDAY(DATE($AD$2,$AH$2,22))</f>
        <v>3</v>
      </c>
      <c r="AQ19" s="79">
        <f>WEEKDAY(DATE($AD$2,$AH$2,23))</f>
        <v>4</v>
      </c>
      <c r="AR19" s="79">
        <f>WEEKDAY(DATE($AD$2,$AH$2,24))</f>
        <v>5</v>
      </c>
      <c r="AS19" s="79">
        <f>WEEKDAY(DATE($AD$2,$AH$2,25))</f>
        <v>6</v>
      </c>
      <c r="AT19" s="79">
        <f>WEEKDAY(DATE($AD$2,$AH$2,26))</f>
        <v>7</v>
      </c>
      <c r="AU19" s="79">
        <f>WEEKDAY(DATE($AD$2,$AH$2,27))</f>
        <v>1</v>
      </c>
      <c r="AV19" s="80">
        <f>WEEKDAY(DATE($AD$2,$AH$2,28))</f>
        <v>2</v>
      </c>
      <c r="AW19" s="81">
        <f>IF(AW18=29,WEEKDAY(DATE($AD$2,$AH$2,29)),0)</f>
        <v>0</v>
      </c>
      <c r="AX19" s="79">
        <f>IF(AX18=30,WEEKDAY(DATE($AD$2,$AH$2,30)),0)</f>
        <v>0</v>
      </c>
      <c r="AY19" s="80">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85"/>
      <c r="G20" s="86"/>
      <c r="H20" s="361"/>
      <c r="I20" s="364"/>
      <c r="J20" s="357"/>
      <c r="K20" s="357"/>
      <c r="L20" s="358"/>
      <c r="M20" s="364"/>
      <c r="N20" s="357"/>
      <c r="O20" s="358"/>
      <c r="P20" s="364"/>
      <c r="Q20" s="357"/>
      <c r="R20" s="357"/>
      <c r="S20" s="357"/>
      <c r="T20" s="382"/>
      <c r="U20" s="87" t="str">
        <f>IF(U19=1,"日",IF(U19=2,"月",IF(U19=3,"火",IF(U19=4,"水",IF(U19=5,"木",IF(U19=6,"金","土"))))))</f>
        <v>火</v>
      </c>
      <c r="V20" s="88" t="str">
        <f t="shared" ref="V20:AV20" si="0">IF(V19=1,"日",IF(V19=2,"月",IF(V19=3,"火",IF(V19=4,"水",IF(V19=5,"木",IF(V19=6,"金","土"))))))</f>
        <v>水</v>
      </c>
      <c r="W20" s="88" t="str">
        <f t="shared" si="0"/>
        <v>木</v>
      </c>
      <c r="X20" s="88" t="str">
        <f t="shared" si="0"/>
        <v>金</v>
      </c>
      <c r="Y20" s="88" t="str">
        <f t="shared" si="0"/>
        <v>土</v>
      </c>
      <c r="Z20" s="88" t="str">
        <f t="shared" si="0"/>
        <v>日</v>
      </c>
      <c r="AA20" s="89" t="str">
        <f t="shared" si="0"/>
        <v>月</v>
      </c>
      <c r="AB20" s="90" t="str">
        <f>IF(AB19=1,"日",IF(AB19=2,"月",IF(AB19=3,"火",IF(AB19=4,"水",IF(AB19=5,"木",IF(AB19=6,"金","土"))))))</f>
        <v>火</v>
      </c>
      <c r="AC20" s="88" t="str">
        <f t="shared" si="0"/>
        <v>水</v>
      </c>
      <c r="AD20" s="88" t="str">
        <f t="shared" si="0"/>
        <v>木</v>
      </c>
      <c r="AE20" s="88" t="str">
        <f t="shared" si="0"/>
        <v>金</v>
      </c>
      <c r="AF20" s="88" t="str">
        <f t="shared" si="0"/>
        <v>土</v>
      </c>
      <c r="AG20" s="88" t="str">
        <f t="shared" si="0"/>
        <v>日</v>
      </c>
      <c r="AH20" s="89" t="str">
        <f t="shared" si="0"/>
        <v>月</v>
      </c>
      <c r="AI20" s="90" t="str">
        <f>IF(AI19=1,"日",IF(AI19=2,"月",IF(AI19=3,"火",IF(AI19=4,"水",IF(AI19=5,"木",IF(AI19=6,"金","土"))))))</f>
        <v>火</v>
      </c>
      <c r="AJ20" s="88" t="str">
        <f t="shared" si="0"/>
        <v>水</v>
      </c>
      <c r="AK20" s="88" t="str">
        <f t="shared" si="0"/>
        <v>木</v>
      </c>
      <c r="AL20" s="88" t="str">
        <f t="shared" si="0"/>
        <v>金</v>
      </c>
      <c r="AM20" s="88" t="str">
        <f t="shared" si="0"/>
        <v>土</v>
      </c>
      <c r="AN20" s="88" t="str">
        <f t="shared" si="0"/>
        <v>日</v>
      </c>
      <c r="AO20" s="89" t="str">
        <f t="shared" si="0"/>
        <v>月</v>
      </c>
      <c r="AP20" s="90" t="str">
        <f>IF(AP19=1,"日",IF(AP19=2,"月",IF(AP19=3,"火",IF(AP19=4,"水",IF(AP19=5,"木",IF(AP19=6,"金","土"))))))</f>
        <v>火</v>
      </c>
      <c r="AQ20" s="88" t="str">
        <f t="shared" si="0"/>
        <v>水</v>
      </c>
      <c r="AR20" s="88" t="str">
        <f t="shared" si="0"/>
        <v>木</v>
      </c>
      <c r="AS20" s="88" t="str">
        <f t="shared" si="0"/>
        <v>金</v>
      </c>
      <c r="AT20" s="88" t="str">
        <f t="shared" si="0"/>
        <v>土</v>
      </c>
      <c r="AU20" s="88" t="str">
        <f t="shared" si="0"/>
        <v>日</v>
      </c>
      <c r="AV20" s="89" t="str">
        <f t="shared" si="0"/>
        <v>月</v>
      </c>
      <c r="AW20" s="88" t="str">
        <f>IF(AW19=1,"日",IF(AW19=2,"月",IF(AW19=3,"火",IF(AW19=4,"水",IF(AW19=5,"木",IF(AW19=6,"金",IF(AW19=0,"","土")))))))</f>
        <v/>
      </c>
      <c r="AX20" s="88" t="str">
        <f>IF(AX19=1,"日",IF(AX19=2,"月",IF(AX19=3,"火",IF(AX19=4,"水",IF(AX19=5,"木",IF(AX19=6,"金",IF(AX19=0,"","土")))))))</f>
        <v/>
      </c>
      <c r="AY20" s="88" t="str">
        <f>IF(AY19=1,"日",IF(AY19=2,"月",IF(AY19=3,"火",IF(AY19=4,"水",IF(AY19=5,"木",IF(AY19=6,"金",IF(AY19=0,"","土")))))))</f>
        <v/>
      </c>
      <c r="AZ20" s="369"/>
      <c r="BA20" s="370"/>
      <c r="BB20" s="375"/>
      <c r="BC20" s="376"/>
      <c r="BD20" s="356"/>
      <c r="BE20" s="357"/>
      <c r="BF20" s="357"/>
      <c r="BG20" s="357"/>
      <c r="BH20" s="382"/>
    </row>
    <row r="21" spans="2:60" ht="20.25" customHeight="1" x14ac:dyDescent="0.4">
      <c r="B21" s="91"/>
      <c r="C21" s="383"/>
      <c r="D21" s="384"/>
      <c r="E21" s="385"/>
      <c r="F21" s="92"/>
      <c r="G21" s="93"/>
      <c r="H21" s="339"/>
      <c r="I21" s="309"/>
      <c r="J21" s="310"/>
      <c r="K21" s="310"/>
      <c r="L21" s="311"/>
      <c r="M21" s="340"/>
      <c r="N21" s="341"/>
      <c r="O21" s="342"/>
      <c r="P21" s="94" t="s">
        <v>18</v>
      </c>
      <c r="Q21" s="95"/>
      <c r="R21" s="95"/>
      <c r="S21" s="96"/>
      <c r="T21" s="97"/>
      <c r="U21" s="98"/>
      <c r="V21" s="98"/>
      <c r="W21" s="98"/>
      <c r="X21" s="98"/>
      <c r="Y21" s="98"/>
      <c r="Z21" s="98"/>
      <c r="AA21" s="99"/>
      <c r="AB21" s="100"/>
      <c r="AC21" s="98"/>
      <c r="AD21" s="98"/>
      <c r="AE21" s="98"/>
      <c r="AF21" s="98"/>
      <c r="AG21" s="98"/>
      <c r="AH21" s="99"/>
      <c r="AI21" s="100"/>
      <c r="AJ21" s="98"/>
      <c r="AK21" s="98"/>
      <c r="AL21" s="98"/>
      <c r="AM21" s="98"/>
      <c r="AN21" s="98"/>
      <c r="AO21" s="99"/>
      <c r="AP21" s="100"/>
      <c r="AQ21" s="98"/>
      <c r="AR21" s="98"/>
      <c r="AS21" s="98"/>
      <c r="AT21" s="98"/>
      <c r="AU21" s="98"/>
      <c r="AV21" s="99"/>
      <c r="AW21" s="100"/>
      <c r="AX21" s="98"/>
      <c r="AY21" s="98"/>
      <c r="AZ21" s="394"/>
      <c r="BA21" s="395"/>
      <c r="BB21" s="396"/>
      <c r="BC21" s="395"/>
      <c r="BD21" s="397"/>
      <c r="BE21" s="398"/>
      <c r="BF21" s="398"/>
      <c r="BG21" s="398"/>
      <c r="BH21" s="399"/>
    </row>
    <row r="22" spans="2:60" ht="20.25" customHeight="1" x14ac:dyDescent="0.4">
      <c r="B22" s="101">
        <v>1</v>
      </c>
      <c r="C22" s="285"/>
      <c r="D22" s="286"/>
      <c r="E22" s="287"/>
      <c r="F22" s="102">
        <f>C21</f>
        <v>0</v>
      </c>
      <c r="G22" s="103"/>
      <c r="H22" s="251"/>
      <c r="I22" s="266"/>
      <c r="J22" s="267"/>
      <c r="K22" s="267"/>
      <c r="L22" s="268"/>
      <c r="M22" s="256"/>
      <c r="N22" s="257"/>
      <c r="O22" s="258"/>
      <c r="P22" s="104" t="s">
        <v>73</v>
      </c>
      <c r="Q22" s="105"/>
      <c r="R22" s="105"/>
      <c r="S22" s="106"/>
      <c r="T22" s="107"/>
      <c r="U22" s="108" t="str">
        <f>IF(U21="","",VLOOKUP(U21,'シフト記号表（勤務時間帯）'!$D$6:$X$47,21,FALSE))</f>
        <v/>
      </c>
      <c r="V22" s="109" t="str">
        <f>IF(V21="","",VLOOKUP(V21,'シフト記号表（勤務時間帯）'!$D$6:$X$47,21,FALSE))</f>
        <v/>
      </c>
      <c r="W22" s="109" t="str">
        <f>IF(W21="","",VLOOKUP(W21,'シフト記号表（勤務時間帯）'!$D$6:$X$47,21,FALSE))</f>
        <v/>
      </c>
      <c r="X22" s="109" t="str">
        <f>IF(X21="","",VLOOKUP(X21,'シフト記号表（勤務時間帯）'!$D$6:$X$47,21,FALSE))</f>
        <v/>
      </c>
      <c r="Y22" s="109" t="str">
        <f>IF(Y21="","",VLOOKUP(Y21,'シフト記号表（勤務時間帯）'!$D$6:$X$47,21,FALSE))</f>
        <v/>
      </c>
      <c r="Z22" s="109" t="str">
        <f>IF(Z21="","",VLOOKUP(Z21,'シフト記号表（勤務時間帯）'!$D$6:$X$47,21,FALSE))</f>
        <v/>
      </c>
      <c r="AA22" s="110" t="str">
        <f>IF(AA21="","",VLOOKUP(AA21,'シフト記号表（勤務時間帯）'!$D$6:$X$47,21,FALSE))</f>
        <v/>
      </c>
      <c r="AB22" s="108" t="str">
        <f>IF(AB21="","",VLOOKUP(AB21,'シフト記号表（勤務時間帯）'!$D$6:$X$47,21,FALSE))</f>
        <v/>
      </c>
      <c r="AC22" s="109" t="str">
        <f>IF(AC21="","",VLOOKUP(AC21,'シフト記号表（勤務時間帯）'!$D$6:$X$47,21,FALSE))</f>
        <v/>
      </c>
      <c r="AD22" s="109" t="str">
        <f>IF(AD21="","",VLOOKUP(AD21,'シフト記号表（勤務時間帯）'!$D$6:$X$47,21,FALSE))</f>
        <v/>
      </c>
      <c r="AE22" s="109" t="str">
        <f>IF(AE21="","",VLOOKUP(AE21,'シフト記号表（勤務時間帯）'!$D$6:$X$47,21,FALSE))</f>
        <v/>
      </c>
      <c r="AF22" s="109" t="str">
        <f>IF(AF21="","",VLOOKUP(AF21,'シフト記号表（勤務時間帯）'!$D$6:$X$47,21,FALSE))</f>
        <v/>
      </c>
      <c r="AG22" s="109" t="str">
        <f>IF(AG21="","",VLOOKUP(AG21,'シフト記号表（勤務時間帯）'!$D$6:$X$47,21,FALSE))</f>
        <v/>
      </c>
      <c r="AH22" s="110" t="str">
        <f>IF(AH21="","",VLOOKUP(AH21,'シフト記号表（勤務時間帯）'!$D$6:$X$47,21,FALSE))</f>
        <v/>
      </c>
      <c r="AI22" s="108" t="str">
        <f>IF(AI21="","",VLOOKUP(AI21,'シフト記号表（勤務時間帯）'!$D$6:$X$47,21,FALSE))</f>
        <v/>
      </c>
      <c r="AJ22" s="109" t="str">
        <f>IF(AJ21="","",VLOOKUP(AJ21,'シフト記号表（勤務時間帯）'!$D$6:$X$47,21,FALSE))</f>
        <v/>
      </c>
      <c r="AK22" s="109" t="str">
        <f>IF(AK21="","",VLOOKUP(AK21,'シフト記号表（勤務時間帯）'!$D$6:$X$47,21,FALSE))</f>
        <v/>
      </c>
      <c r="AL22" s="109" t="str">
        <f>IF(AL21="","",VLOOKUP(AL21,'シフト記号表（勤務時間帯）'!$D$6:$X$47,21,FALSE))</f>
        <v/>
      </c>
      <c r="AM22" s="109" t="str">
        <f>IF(AM21="","",VLOOKUP(AM21,'シフト記号表（勤務時間帯）'!$D$6:$X$47,21,FALSE))</f>
        <v/>
      </c>
      <c r="AN22" s="109" t="str">
        <f>IF(AN21="","",VLOOKUP(AN21,'シフト記号表（勤務時間帯）'!$D$6:$X$47,21,FALSE))</f>
        <v/>
      </c>
      <c r="AO22" s="110" t="str">
        <f>IF(AO21="","",VLOOKUP(AO21,'シフト記号表（勤務時間帯）'!$D$6:$X$47,21,FALSE))</f>
        <v/>
      </c>
      <c r="AP22" s="108" t="str">
        <f>IF(AP21="","",VLOOKUP(AP21,'シフト記号表（勤務時間帯）'!$D$6:$X$47,21,FALSE))</f>
        <v/>
      </c>
      <c r="AQ22" s="109" t="str">
        <f>IF(AQ21="","",VLOOKUP(AQ21,'シフト記号表（勤務時間帯）'!$D$6:$X$47,21,FALSE))</f>
        <v/>
      </c>
      <c r="AR22" s="109" t="str">
        <f>IF(AR21="","",VLOOKUP(AR21,'シフト記号表（勤務時間帯）'!$D$6:$X$47,21,FALSE))</f>
        <v/>
      </c>
      <c r="AS22" s="109" t="str">
        <f>IF(AS21="","",VLOOKUP(AS21,'シフト記号表（勤務時間帯）'!$D$6:$X$47,21,FALSE))</f>
        <v/>
      </c>
      <c r="AT22" s="109" t="str">
        <f>IF(AT21="","",VLOOKUP(AT21,'シフト記号表（勤務時間帯）'!$D$6:$X$47,21,FALSE))</f>
        <v/>
      </c>
      <c r="AU22" s="109" t="str">
        <f>IF(AU21="","",VLOOKUP(AU21,'シフト記号表（勤務時間帯）'!$D$6:$X$47,21,FALSE))</f>
        <v/>
      </c>
      <c r="AV22" s="110" t="str">
        <f>IF(AV21="","",VLOOKUP(AV21,'シフト記号表（勤務時間帯）'!$D$6:$X$47,21,FALSE))</f>
        <v/>
      </c>
      <c r="AW22" s="108" t="str">
        <f>IF(AW21="","",VLOOKUP(AW21,'シフト記号表（勤務時間帯）'!$D$6:$X$47,21,FALSE))</f>
        <v/>
      </c>
      <c r="AX22" s="109" t="str">
        <f>IF(AX21="","",VLOOKUP(AX21,'シフト記号表（勤務時間帯）'!$D$6:$X$47,21,FALSE))</f>
        <v/>
      </c>
      <c r="AY22" s="109" t="str">
        <f>IF(AY21="","",VLOOKUP(AY21,'シフト記号表（勤務時間帯）'!$D$6:$X$47,21,FALSE))</f>
        <v/>
      </c>
      <c r="AZ22" s="303">
        <f>IF($BC$3="４週",SUM(U22:AV22),IF($BC$3="暦月",SUM(U22:AY22),""))</f>
        <v>0</v>
      </c>
      <c r="BA22" s="304"/>
      <c r="BB22" s="305">
        <f>IF($BC$3="４週",AZ22/4,IF($BC$3="暦月",(AZ22/($BC$8/7)),""))</f>
        <v>0</v>
      </c>
      <c r="BC22" s="304"/>
      <c r="BD22" s="297"/>
      <c r="BE22" s="298"/>
      <c r="BF22" s="298"/>
      <c r="BG22" s="298"/>
      <c r="BH22" s="299"/>
    </row>
    <row r="23" spans="2:60" ht="20.25" customHeight="1" x14ac:dyDescent="0.4">
      <c r="B23" s="111"/>
      <c r="C23" s="288"/>
      <c r="D23" s="289"/>
      <c r="E23" s="290"/>
      <c r="F23" s="112"/>
      <c r="G23" s="113">
        <f>C21</f>
        <v>0</v>
      </c>
      <c r="H23" s="252"/>
      <c r="I23" s="269"/>
      <c r="J23" s="270"/>
      <c r="K23" s="270"/>
      <c r="L23" s="271"/>
      <c r="M23" s="259"/>
      <c r="N23" s="260"/>
      <c r="O23" s="261"/>
      <c r="P23" s="114" t="s">
        <v>74</v>
      </c>
      <c r="Q23" s="115"/>
      <c r="R23" s="115"/>
      <c r="S23" s="116"/>
      <c r="T23" s="117"/>
      <c r="U23" s="118" t="str">
        <f>IF(U21="","",VLOOKUP(U21,'シフト記号表（勤務時間帯）'!$D$6:$Z$47,23,FALSE))</f>
        <v/>
      </c>
      <c r="V23" s="119" t="str">
        <f>IF(V21="","",VLOOKUP(V21,'シフト記号表（勤務時間帯）'!$D$6:$Z$47,23,FALSE))</f>
        <v/>
      </c>
      <c r="W23" s="119" t="str">
        <f>IF(W21="","",VLOOKUP(W21,'シフト記号表（勤務時間帯）'!$D$6:$Z$47,23,FALSE))</f>
        <v/>
      </c>
      <c r="X23" s="119" t="str">
        <f>IF(X21="","",VLOOKUP(X21,'シフト記号表（勤務時間帯）'!$D$6:$Z$47,23,FALSE))</f>
        <v/>
      </c>
      <c r="Y23" s="119" t="str">
        <f>IF(Y21="","",VLOOKUP(Y21,'シフト記号表（勤務時間帯）'!$D$6:$Z$47,23,FALSE))</f>
        <v/>
      </c>
      <c r="Z23" s="119" t="str">
        <f>IF(Z21="","",VLOOKUP(Z21,'シフト記号表（勤務時間帯）'!$D$6:$Z$47,23,FALSE))</f>
        <v/>
      </c>
      <c r="AA23" s="120" t="str">
        <f>IF(AA21="","",VLOOKUP(AA21,'シフト記号表（勤務時間帯）'!$D$6:$Z$47,23,FALSE))</f>
        <v/>
      </c>
      <c r="AB23" s="118" t="str">
        <f>IF(AB21="","",VLOOKUP(AB21,'シフト記号表（勤務時間帯）'!$D$6:$Z$47,23,FALSE))</f>
        <v/>
      </c>
      <c r="AC23" s="119" t="str">
        <f>IF(AC21="","",VLOOKUP(AC21,'シフト記号表（勤務時間帯）'!$D$6:$Z$47,23,FALSE))</f>
        <v/>
      </c>
      <c r="AD23" s="119" t="str">
        <f>IF(AD21="","",VLOOKUP(AD21,'シフト記号表（勤務時間帯）'!$D$6:$Z$47,23,FALSE))</f>
        <v/>
      </c>
      <c r="AE23" s="119" t="str">
        <f>IF(AE21="","",VLOOKUP(AE21,'シフト記号表（勤務時間帯）'!$D$6:$Z$47,23,FALSE))</f>
        <v/>
      </c>
      <c r="AF23" s="119" t="str">
        <f>IF(AF21="","",VLOOKUP(AF21,'シフト記号表（勤務時間帯）'!$D$6:$Z$47,23,FALSE))</f>
        <v/>
      </c>
      <c r="AG23" s="119" t="str">
        <f>IF(AG21="","",VLOOKUP(AG21,'シフト記号表（勤務時間帯）'!$D$6:$Z$47,23,FALSE))</f>
        <v/>
      </c>
      <c r="AH23" s="120" t="str">
        <f>IF(AH21="","",VLOOKUP(AH21,'シフト記号表（勤務時間帯）'!$D$6:$Z$47,23,FALSE))</f>
        <v/>
      </c>
      <c r="AI23" s="118" t="str">
        <f>IF(AI21="","",VLOOKUP(AI21,'シフト記号表（勤務時間帯）'!$D$6:$Z$47,23,FALSE))</f>
        <v/>
      </c>
      <c r="AJ23" s="119" t="str">
        <f>IF(AJ21="","",VLOOKUP(AJ21,'シフト記号表（勤務時間帯）'!$D$6:$Z$47,23,FALSE))</f>
        <v/>
      </c>
      <c r="AK23" s="119" t="str">
        <f>IF(AK21="","",VLOOKUP(AK21,'シフト記号表（勤務時間帯）'!$D$6:$Z$47,23,FALSE))</f>
        <v/>
      </c>
      <c r="AL23" s="119" t="str">
        <f>IF(AL21="","",VLOOKUP(AL21,'シフト記号表（勤務時間帯）'!$D$6:$Z$47,23,FALSE))</f>
        <v/>
      </c>
      <c r="AM23" s="119" t="str">
        <f>IF(AM21="","",VLOOKUP(AM21,'シフト記号表（勤務時間帯）'!$D$6:$Z$47,23,FALSE))</f>
        <v/>
      </c>
      <c r="AN23" s="119" t="str">
        <f>IF(AN21="","",VLOOKUP(AN21,'シフト記号表（勤務時間帯）'!$D$6:$Z$47,23,FALSE))</f>
        <v/>
      </c>
      <c r="AO23" s="120" t="str">
        <f>IF(AO21="","",VLOOKUP(AO21,'シフト記号表（勤務時間帯）'!$D$6:$Z$47,23,FALSE))</f>
        <v/>
      </c>
      <c r="AP23" s="118" t="str">
        <f>IF(AP21="","",VLOOKUP(AP21,'シフト記号表（勤務時間帯）'!$D$6:$Z$47,23,FALSE))</f>
        <v/>
      </c>
      <c r="AQ23" s="119" t="str">
        <f>IF(AQ21="","",VLOOKUP(AQ21,'シフト記号表（勤務時間帯）'!$D$6:$Z$47,23,FALSE))</f>
        <v/>
      </c>
      <c r="AR23" s="119" t="str">
        <f>IF(AR21="","",VLOOKUP(AR21,'シフト記号表（勤務時間帯）'!$D$6:$Z$47,23,FALSE))</f>
        <v/>
      </c>
      <c r="AS23" s="119" t="str">
        <f>IF(AS21="","",VLOOKUP(AS21,'シフト記号表（勤務時間帯）'!$D$6:$Z$47,23,FALSE))</f>
        <v/>
      </c>
      <c r="AT23" s="119" t="str">
        <f>IF(AT21="","",VLOOKUP(AT21,'シフト記号表（勤務時間帯）'!$D$6:$Z$47,23,FALSE))</f>
        <v/>
      </c>
      <c r="AU23" s="119" t="str">
        <f>IF(AU21="","",VLOOKUP(AU21,'シフト記号表（勤務時間帯）'!$D$6:$Z$47,23,FALSE))</f>
        <v/>
      </c>
      <c r="AV23" s="120" t="str">
        <f>IF(AV21="","",VLOOKUP(AV21,'シフト記号表（勤務時間帯）'!$D$6:$Z$47,23,FALSE))</f>
        <v/>
      </c>
      <c r="AW23" s="118" t="str">
        <f>IF(AW21="","",VLOOKUP(AW21,'シフト記号表（勤務時間帯）'!$D$6:$Z$47,23,FALSE))</f>
        <v/>
      </c>
      <c r="AX23" s="119" t="str">
        <f>IF(AX21="","",VLOOKUP(AX21,'シフト記号表（勤務時間帯）'!$D$6:$Z$47,23,FALSE))</f>
        <v/>
      </c>
      <c r="AY23" s="119" t="str">
        <f>IF(AY21="","",VLOOKUP(AY21,'シフト記号表（勤務時間帯）'!$D$6:$Z$47,23,FALSE))</f>
        <v/>
      </c>
      <c r="AZ23" s="306">
        <f>IF($BC$3="４週",SUM(U23:AV23),IF($BC$3="暦月",SUM(U23:AY23),""))</f>
        <v>0</v>
      </c>
      <c r="BA23" s="307"/>
      <c r="BB23" s="308">
        <f>IF($BC$3="４週",AZ23/4,IF($BC$3="暦月",(AZ23/($BC$8/7)),""))</f>
        <v>0</v>
      </c>
      <c r="BC23" s="307"/>
      <c r="BD23" s="300"/>
      <c r="BE23" s="301"/>
      <c r="BF23" s="301"/>
      <c r="BG23" s="301"/>
      <c r="BH23" s="302"/>
    </row>
    <row r="24" spans="2:60" ht="20.25" customHeight="1" x14ac:dyDescent="0.4">
      <c r="B24" s="121"/>
      <c r="C24" s="282"/>
      <c r="D24" s="283"/>
      <c r="E24" s="284"/>
      <c r="F24" s="122"/>
      <c r="G24" s="123"/>
      <c r="H24" s="343"/>
      <c r="I24" s="263"/>
      <c r="J24" s="264"/>
      <c r="K24" s="264"/>
      <c r="L24" s="265"/>
      <c r="M24" s="253"/>
      <c r="N24" s="254"/>
      <c r="O24" s="255"/>
      <c r="P24" s="124" t="s">
        <v>18</v>
      </c>
      <c r="Q24" s="125"/>
      <c r="R24" s="125"/>
      <c r="S24" s="126"/>
      <c r="T24" s="127"/>
      <c r="U24" s="128"/>
      <c r="V24" s="129"/>
      <c r="W24" s="129"/>
      <c r="X24" s="129"/>
      <c r="Y24" s="129"/>
      <c r="Z24" s="129"/>
      <c r="AA24" s="130"/>
      <c r="AB24" s="128"/>
      <c r="AC24" s="129"/>
      <c r="AD24" s="129"/>
      <c r="AE24" s="129"/>
      <c r="AF24" s="129"/>
      <c r="AG24" s="129"/>
      <c r="AH24" s="130"/>
      <c r="AI24" s="128"/>
      <c r="AJ24" s="129"/>
      <c r="AK24" s="129"/>
      <c r="AL24" s="129"/>
      <c r="AM24" s="129"/>
      <c r="AN24" s="129"/>
      <c r="AO24" s="130"/>
      <c r="AP24" s="128"/>
      <c r="AQ24" s="129"/>
      <c r="AR24" s="129"/>
      <c r="AS24" s="129"/>
      <c r="AT24" s="129"/>
      <c r="AU24" s="129"/>
      <c r="AV24" s="130"/>
      <c r="AW24" s="128"/>
      <c r="AX24" s="129"/>
      <c r="AY24" s="129"/>
      <c r="AZ24" s="262"/>
      <c r="BA24" s="249"/>
      <c r="BB24" s="248"/>
      <c r="BC24" s="249"/>
      <c r="BD24" s="294"/>
      <c r="BE24" s="295"/>
      <c r="BF24" s="295"/>
      <c r="BG24" s="295"/>
      <c r="BH24" s="296"/>
    </row>
    <row r="25" spans="2:60" ht="20.25" customHeight="1" x14ac:dyDescent="0.4">
      <c r="B25" s="101">
        <f>B22+1</f>
        <v>2</v>
      </c>
      <c r="C25" s="285"/>
      <c r="D25" s="286"/>
      <c r="E25" s="287"/>
      <c r="F25" s="102">
        <f>C24</f>
        <v>0</v>
      </c>
      <c r="G25" s="103"/>
      <c r="H25" s="251"/>
      <c r="I25" s="266"/>
      <c r="J25" s="267"/>
      <c r="K25" s="267"/>
      <c r="L25" s="268"/>
      <c r="M25" s="256"/>
      <c r="N25" s="257"/>
      <c r="O25" s="258"/>
      <c r="P25" s="104" t="s">
        <v>73</v>
      </c>
      <c r="Q25" s="105"/>
      <c r="R25" s="105"/>
      <c r="S25" s="106"/>
      <c r="T25" s="107"/>
      <c r="U25" s="108" t="str">
        <f>IF(U24="","",VLOOKUP(U24,'シフト記号表（勤務時間帯）'!$D$6:$X$47,21,FALSE))</f>
        <v/>
      </c>
      <c r="V25" s="109" t="str">
        <f>IF(V24="","",VLOOKUP(V24,'シフト記号表（勤務時間帯）'!$D$6:$X$47,21,FALSE))</f>
        <v/>
      </c>
      <c r="W25" s="109" t="str">
        <f>IF(W24="","",VLOOKUP(W24,'シフト記号表（勤務時間帯）'!$D$6:$X$47,21,FALSE))</f>
        <v/>
      </c>
      <c r="X25" s="109" t="str">
        <f>IF(X24="","",VLOOKUP(X24,'シフト記号表（勤務時間帯）'!$D$6:$X$47,21,FALSE))</f>
        <v/>
      </c>
      <c r="Y25" s="109" t="str">
        <f>IF(Y24="","",VLOOKUP(Y24,'シフト記号表（勤務時間帯）'!$D$6:$X$47,21,FALSE))</f>
        <v/>
      </c>
      <c r="Z25" s="109" t="str">
        <f>IF(Z24="","",VLOOKUP(Z24,'シフト記号表（勤務時間帯）'!$D$6:$X$47,21,FALSE))</f>
        <v/>
      </c>
      <c r="AA25" s="110" t="str">
        <f>IF(AA24="","",VLOOKUP(AA24,'シフト記号表（勤務時間帯）'!$D$6:$X$47,21,FALSE))</f>
        <v/>
      </c>
      <c r="AB25" s="108" t="str">
        <f>IF(AB24="","",VLOOKUP(AB24,'シフト記号表（勤務時間帯）'!$D$6:$X$47,21,FALSE))</f>
        <v/>
      </c>
      <c r="AC25" s="109" t="str">
        <f>IF(AC24="","",VLOOKUP(AC24,'シフト記号表（勤務時間帯）'!$D$6:$X$47,21,FALSE))</f>
        <v/>
      </c>
      <c r="AD25" s="109" t="str">
        <f>IF(AD24="","",VLOOKUP(AD24,'シフト記号表（勤務時間帯）'!$D$6:$X$47,21,FALSE))</f>
        <v/>
      </c>
      <c r="AE25" s="109" t="str">
        <f>IF(AE24="","",VLOOKUP(AE24,'シフト記号表（勤務時間帯）'!$D$6:$X$47,21,FALSE))</f>
        <v/>
      </c>
      <c r="AF25" s="109" t="str">
        <f>IF(AF24="","",VLOOKUP(AF24,'シフト記号表（勤務時間帯）'!$D$6:$X$47,21,FALSE))</f>
        <v/>
      </c>
      <c r="AG25" s="109" t="str">
        <f>IF(AG24="","",VLOOKUP(AG24,'シフト記号表（勤務時間帯）'!$D$6:$X$47,21,FALSE))</f>
        <v/>
      </c>
      <c r="AH25" s="110" t="str">
        <f>IF(AH24="","",VLOOKUP(AH24,'シフト記号表（勤務時間帯）'!$D$6:$X$47,21,FALSE))</f>
        <v/>
      </c>
      <c r="AI25" s="108" t="str">
        <f>IF(AI24="","",VLOOKUP(AI24,'シフト記号表（勤務時間帯）'!$D$6:$X$47,21,FALSE))</f>
        <v/>
      </c>
      <c r="AJ25" s="109" t="str">
        <f>IF(AJ24="","",VLOOKUP(AJ24,'シフト記号表（勤務時間帯）'!$D$6:$X$47,21,FALSE))</f>
        <v/>
      </c>
      <c r="AK25" s="109" t="str">
        <f>IF(AK24="","",VLOOKUP(AK24,'シフト記号表（勤務時間帯）'!$D$6:$X$47,21,FALSE))</f>
        <v/>
      </c>
      <c r="AL25" s="109" t="str">
        <f>IF(AL24="","",VLOOKUP(AL24,'シフト記号表（勤務時間帯）'!$D$6:$X$47,21,FALSE))</f>
        <v/>
      </c>
      <c r="AM25" s="109" t="str">
        <f>IF(AM24="","",VLOOKUP(AM24,'シフト記号表（勤務時間帯）'!$D$6:$X$47,21,FALSE))</f>
        <v/>
      </c>
      <c r="AN25" s="109" t="str">
        <f>IF(AN24="","",VLOOKUP(AN24,'シフト記号表（勤務時間帯）'!$D$6:$X$47,21,FALSE))</f>
        <v/>
      </c>
      <c r="AO25" s="110" t="str">
        <f>IF(AO24="","",VLOOKUP(AO24,'シフト記号表（勤務時間帯）'!$D$6:$X$47,21,FALSE))</f>
        <v/>
      </c>
      <c r="AP25" s="108" t="str">
        <f>IF(AP24="","",VLOOKUP(AP24,'シフト記号表（勤務時間帯）'!$D$6:$X$47,21,FALSE))</f>
        <v/>
      </c>
      <c r="AQ25" s="109" t="str">
        <f>IF(AQ24="","",VLOOKUP(AQ24,'シフト記号表（勤務時間帯）'!$D$6:$X$47,21,FALSE))</f>
        <v/>
      </c>
      <c r="AR25" s="109" t="str">
        <f>IF(AR24="","",VLOOKUP(AR24,'シフト記号表（勤務時間帯）'!$D$6:$X$47,21,FALSE))</f>
        <v/>
      </c>
      <c r="AS25" s="109" t="str">
        <f>IF(AS24="","",VLOOKUP(AS24,'シフト記号表（勤務時間帯）'!$D$6:$X$47,21,FALSE))</f>
        <v/>
      </c>
      <c r="AT25" s="109" t="str">
        <f>IF(AT24="","",VLOOKUP(AT24,'シフト記号表（勤務時間帯）'!$D$6:$X$47,21,FALSE))</f>
        <v/>
      </c>
      <c r="AU25" s="109" t="str">
        <f>IF(AU24="","",VLOOKUP(AU24,'シフト記号表（勤務時間帯）'!$D$6:$X$47,21,FALSE))</f>
        <v/>
      </c>
      <c r="AV25" s="110" t="str">
        <f>IF(AV24="","",VLOOKUP(AV24,'シフト記号表（勤務時間帯）'!$D$6:$X$47,21,FALSE))</f>
        <v/>
      </c>
      <c r="AW25" s="108" t="str">
        <f>IF(AW24="","",VLOOKUP(AW24,'シフト記号表（勤務時間帯）'!$D$6:$X$47,21,FALSE))</f>
        <v/>
      </c>
      <c r="AX25" s="109" t="str">
        <f>IF(AX24="","",VLOOKUP(AX24,'シフト記号表（勤務時間帯）'!$D$6:$X$47,21,FALSE))</f>
        <v/>
      </c>
      <c r="AY25" s="109" t="str">
        <f>IF(AY24="","",VLOOKUP(AY24,'シフト記号表（勤務時間帯）'!$D$6:$X$47,21,FALSE))</f>
        <v/>
      </c>
      <c r="AZ25" s="303">
        <f>IF($BC$3="４週",SUM(U25:AV25),IF($BC$3="暦月",SUM(U25:AY25),""))</f>
        <v>0</v>
      </c>
      <c r="BA25" s="304"/>
      <c r="BB25" s="305">
        <f>IF($BC$3="４週",AZ25/4,IF($BC$3="暦月",(AZ25/($BC$8/7)),""))</f>
        <v>0</v>
      </c>
      <c r="BC25" s="304"/>
      <c r="BD25" s="297"/>
      <c r="BE25" s="298"/>
      <c r="BF25" s="298"/>
      <c r="BG25" s="298"/>
      <c r="BH25" s="299"/>
    </row>
    <row r="26" spans="2:60" ht="20.25" customHeight="1" x14ac:dyDescent="0.4">
      <c r="B26" s="111"/>
      <c r="C26" s="288"/>
      <c r="D26" s="289"/>
      <c r="E26" s="290"/>
      <c r="F26" s="112"/>
      <c r="G26" s="113">
        <f>C24</f>
        <v>0</v>
      </c>
      <c r="H26" s="252"/>
      <c r="I26" s="269"/>
      <c r="J26" s="270"/>
      <c r="K26" s="270"/>
      <c r="L26" s="271"/>
      <c r="M26" s="259"/>
      <c r="N26" s="260"/>
      <c r="O26" s="261"/>
      <c r="P26" s="114" t="s">
        <v>74</v>
      </c>
      <c r="Q26" s="115"/>
      <c r="R26" s="115"/>
      <c r="S26" s="116"/>
      <c r="T26" s="117"/>
      <c r="U26" s="118" t="str">
        <f>IF(U24="","",VLOOKUP(U24,'シフト記号表（勤務時間帯）'!$D$6:$Z$47,23,FALSE))</f>
        <v/>
      </c>
      <c r="V26" s="119" t="str">
        <f>IF(V24="","",VLOOKUP(V24,'シフト記号表（勤務時間帯）'!$D$6:$Z$47,23,FALSE))</f>
        <v/>
      </c>
      <c r="W26" s="119" t="str">
        <f>IF(W24="","",VLOOKUP(W24,'シフト記号表（勤務時間帯）'!$D$6:$Z$47,23,FALSE))</f>
        <v/>
      </c>
      <c r="X26" s="119" t="str">
        <f>IF(X24="","",VLOOKUP(X24,'シフト記号表（勤務時間帯）'!$D$6:$Z$47,23,FALSE))</f>
        <v/>
      </c>
      <c r="Y26" s="119" t="str">
        <f>IF(Y24="","",VLOOKUP(Y24,'シフト記号表（勤務時間帯）'!$D$6:$Z$47,23,FALSE))</f>
        <v/>
      </c>
      <c r="Z26" s="119" t="str">
        <f>IF(Z24="","",VLOOKUP(Z24,'シフト記号表（勤務時間帯）'!$D$6:$Z$47,23,FALSE))</f>
        <v/>
      </c>
      <c r="AA26" s="120" t="str">
        <f>IF(AA24="","",VLOOKUP(AA24,'シフト記号表（勤務時間帯）'!$D$6:$Z$47,23,FALSE))</f>
        <v/>
      </c>
      <c r="AB26" s="118" t="str">
        <f>IF(AB24="","",VLOOKUP(AB24,'シフト記号表（勤務時間帯）'!$D$6:$Z$47,23,FALSE))</f>
        <v/>
      </c>
      <c r="AC26" s="119" t="str">
        <f>IF(AC24="","",VLOOKUP(AC24,'シフト記号表（勤務時間帯）'!$D$6:$Z$47,23,FALSE))</f>
        <v/>
      </c>
      <c r="AD26" s="119" t="str">
        <f>IF(AD24="","",VLOOKUP(AD24,'シフト記号表（勤務時間帯）'!$D$6:$Z$47,23,FALSE))</f>
        <v/>
      </c>
      <c r="AE26" s="119" t="str">
        <f>IF(AE24="","",VLOOKUP(AE24,'シフト記号表（勤務時間帯）'!$D$6:$Z$47,23,FALSE))</f>
        <v/>
      </c>
      <c r="AF26" s="119" t="str">
        <f>IF(AF24="","",VLOOKUP(AF24,'シフト記号表（勤務時間帯）'!$D$6:$Z$47,23,FALSE))</f>
        <v/>
      </c>
      <c r="AG26" s="119" t="str">
        <f>IF(AG24="","",VLOOKUP(AG24,'シフト記号表（勤務時間帯）'!$D$6:$Z$47,23,FALSE))</f>
        <v/>
      </c>
      <c r="AH26" s="120" t="str">
        <f>IF(AH24="","",VLOOKUP(AH24,'シフト記号表（勤務時間帯）'!$D$6:$Z$47,23,FALSE))</f>
        <v/>
      </c>
      <c r="AI26" s="118" t="str">
        <f>IF(AI24="","",VLOOKUP(AI24,'シフト記号表（勤務時間帯）'!$D$6:$Z$47,23,FALSE))</f>
        <v/>
      </c>
      <c r="AJ26" s="119" t="str">
        <f>IF(AJ24="","",VLOOKUP(AJ24,'シフト記号表（勤務時間帯）'!$D$6:$Z$47,23,FALSE))</f>
        <v/>
      </c>
      <c r="AK26" s="119" t="str">
        <f>IF(AK24="","",VLOOKUP(AK24,'シフト記号表（勤務時間帯）'!$D$6:$Z$47,23,FALSE))</f>
        <v/>
      </c>
      <c r="AL26" s="119" t="str">
        <f>IF(AL24="","",VLOOKUP(AL24,'シフト記号表（勤務時間帯）'!$D$6:$Z$47,23,FALSE))</f>
        <v/>
      </c>
      <c r="AM26" s="119" t="str">
        <f>IF(AM24="","",VLOOKUP(AM24,'シフト記号表（勤務時間帯）'!$D$6:$Z$47,23,FALSE))</f>
        <v/>
      </c>
      <c r="AN26" s="119" t="str">
        <f>IF(AN24="","",VLOOKUP(AN24,'シフト記号表（勤務時間帯）'!$D$6:$Z$47,23,FALSE))</f>
        <v/>
      </c>
      <c r="AO26" s="120" t="str">
        <f>IF(AO24="","",VLOOKUP(AO24,'シフト記号表（勤務時間帯）'!$D$6:$Z$47,23,FALSE))</f>
        <v/>
      </c>
      <c r="AP26" s="118" t="str">
        <f>IF(AP24="","",VLOOKUP(AP24,'シフト記号表（勤務時間帯）'!$D$6:$Z$47,23,FALSE))</f>
        <v/>
      </c>
      <c r="AQ26" s="119" t="str">
        <f>IF(AQ24="","",VLOOKUP(AQ24,'シフト記号表（勤務時間帯）'!$D$6:$Z$47,23,FALSE))</f>
        <v/>
      </c>
      <c r="AR26" s="119" t="str">
        <f>IF(AR24="","",VLOOKUP(AR24,'シフト記号表（勤務時間帯）'!$D$6:$Z$47,23,FALSE))</f>
        <v/>
      </c>
      <c r="AS26" s="119" t="str">
        <f>IF(AS24="","",VLOOKUP(AS24,'シフト記号表（勤務時間帯）'!$D$6:$Z$47,23,FALSE))</f>
        <v/>
      </c>
      <c r="AT26" s="119" t="str">
        <f>IF(AT24="","",VLOOKUP(AT24,'シフト記号表（勤務時間帯）'!$D$6:$Z$47,23,FALSE))</f>
        <v/>
      </c>
      <c r="AU26" s="119" t="str">
        <f>IF(AU24="","",VLOOKUP(AU24,'シフト記号表（勤務時間帯）'!$D$6:$Z$47,23,FALSE))</f>
        <v/>
      </c>
      <c r="AV26" s="120" t="str">
        <f>IF(AV24="","",VLOOKUP(AV24,'シフト記号表（勤務時間帯）'!$D$6:$Z$47,23,FALSE))</f>
        <v/>
      </c>
      <c r="AW26" s="118" t="str">
        <f>IF(AW24="","",VLOOKUP(AW24,'シフト記号表（勤務時間帯）'!$D$6:$Z$47,23,FALSE))</f>
        <v/>
      </c>
      <c r="AX26" s="119" t="str">
        <f>IF(AX24="","",VLOOKUP(AX24,'シフト記号表（勤務時間帯）'!$D$6:$Z$47,23,FALSE))</f>
        <v/>
      </c>
      <c r="AY26" s="119" t="str">
        <f>IF(AY24="","",VLOOKUP(AY24,'シフト記号表（勤務時間帯）'!$D$6:$Z$47,23,FALSE))</f>
        <v/>
      </c>
      <c r="AZ26" s="306">
        <f>IF($BC$3="４週",SUM(U26:AV26),IF($BC$3="暦月",SUM(U26:AY26),""))</f>
        <v>0</v>
      </c>
      <c r="BA26" s="307"/>
      <c r="BB26" s="308">
        <f>IF($BC$3="４週",AZ26/4,IF($BC$3="暦月",(AZ26/($BC$8/7)),""))</f>
        <v>0</v>
      </c>
      <c r="BC26" s="307"/>
      <c r="BD26" s="300"/>
      <c r="BE26" s="301"/>
      <c r="BF26" s="301"/>
      <c r="BG26" s="301"/>
      <c r="BH26" s="302"/>
    </row>
    <row r="27" spans="2:60" ht="20.25" customHeight="1" x14ac:dyDescent="0.4">
      <c r="B27" s="121"/>
      <c r="C27" s="282"/>
      <c r="D27" s="283"/>
      <c r="E27" s="284"/>
      <c r="F27" s="102"/>
      <c r="G27" s="103"/>
      <c r="H27" s="250"/>
      <c r="I27" s="263"/>
      <c r="J27" s="264"/>
      <c r="K27" s="264"/>
      <c r="L27" s="265"/>
      <c r="M27" s="253"/>
      <c r="N27" s="254"/>
      <c r="O27" s="255"/>
      <c r="P27" s="124" t="s">
        <v>18</v>
      </c>
      <c r="Q27" s="125"/>
      <c r="R27" s="125"/>
      <c r="S27" s="126"/>
      <c r="T27" s="127"/>
      <c r="U27" s="128"/>
      <c r="V27" s="129"/>
      <c r="W27" s="129"/>
      <c r="X27" s="129"/>
      <c r="Y27" s="129"/>
      <c r="Z27" s="129"/>
      <c r="AA27" s="130"/>
      <c r="AB27" s="128"/>
      <c r="AC27" s="129"/>
      <c r="AD27" s="129"/>
      <c r="AE27" s="129"/>
      <c r="AF27" s="129"/>
      <c r="AG27" s="129"/>
      <c r="AH27" s="130"/>
      <c r="AI27" s="128"/>
      <c r="AJ27" s="129"/>
      <c r="AK27" s="129"/>
      <c r="AL27" s="129"/>
      <c r="AM27" s="129"/>
      <c r="AN27" s="129"/>
      <c r="AO27" s="130"/>
      <c r="AP27" s="128"/>
      <c r="AQ27" s="129"/>
      <c r="AR27" s="129"/>
      <c r="AS27" s="129"/>
      <c r="AT27" s="129"/>
      <c r="AU27" s="129"/>
      <c r="AV27" s="130"/>
      <c r="AW27" s="128"/>
      <c r="AX27" s="129"/>
      <c r="AY27" s="129"/>
      <c r="AZ27" s="262"/>
      <c r="BA27" s="249"/>
      <c r="BB27" s="248"/>
      <c r="BC27" s="249"/>
      <c r="BD27" s="294"/>
      <c r="BE27" s="295"/>
      <c r="BF27" s="295"/>
      <c r="BG27" s="295"/>
      <c r="BH27" s="296"/>
    </row>
    <row r="28" spans="2:60" ht="20.25" customHeight="1" x14ac:dyDescent="0.4">
      <c r="B28" s="101">
        <f>B25+1</f>
        <v>3</v>
      </c>
      <c r="C28" s="285"/>
      <c r="D28" s="286"/>
      <c r="E28" s="287"/>
      <c r="F28" s="102">
        <f>C27</f>
        <v>0</v>
      </c>
      <c r="G28" s="103"/>
      <c r="H28" s="251"/>
      <c r="I28" s="266"/>
      <c r="J28" s="267"/>
      <c r="K28" s="267"/>
      <c r="L28" s="268"/>
      <c r="M28" s="256"/>
      <c r="N28" s="257"/>
      <c r="O28" s="258"/>
      <c r="P28" s="104" t="s">
        <v>73</v>
      </c>
      <c r="Q28" s="105"/>
      <c r="R28" s="105"/>
      <c r="S28" s="106"/>
      <c r="T28" s="107"/>
      <c r="U28" s="108" t="str">
        <f>IF(U27="","",VLOOKUP(U27,'シフト記号表（勤務時間帯）'!$D$6:$X$47,21,FALSE))</f>
        <v/>
      </c>
      <c r="V28" s="109" t="str">
        <f>IF(V27="","",VLOOKUP(V27,'シフト記号表（勤務時間帯）'!$D$6:$X$47,21,FALSE))</f>
        <v/>
      </c>
      <c r="W28" s="109" t="str">
        <f>IF(W27="","",VLOOKUP(W27,'シフト記号表（勤務時間帯）'!$D$6:$X$47,21,FALSE))</f>
        <v/>
      </c>
      <c r="X28" s="109" t="str">
        <f>IF(X27="","",VLOOKUP(X27,'シフト記号表（勤務時間帯）'!$D$6:$X$47,21,FALSE))</f>
        <v/>
      </c>
      <c r="Y28" s="109" t="str">
        <f>IF(Y27="","",VLOOKUP(Y27,'シフト記号表（勤務時間帯）'!$D$6:$X$47,21,FALSE))</f>
        <v/>
      </c>
      <c r="Z28" s="109" t="str">
        <f>IF(Z27="","",VLOOKUP(Z27,'シフト記号表（勤務時間帯）'!$D$6:$X$47,21,FALSE))</f>
        <v/>
      </c>
      <c r="AA28" s="110" t="str">
        <f>IF(AA27="","",VLOOKUP(AA27,'シフト記号表（勤務時間帯）'!$D$6:$X$47,21,FALSE))</f>
        <v/>
      </c>
      <c r="AB28" s="108" t="str">
        <f>IF(AB27="","",VLOOKUP(AB27,'シフト記号表（勤務時間帯）'!$D$6:$X$47,21,FALSE))</f>
        <v/>
      </c>
      <c r="AC28" s="109" t="str">
        <f>IF(AC27="","",VLOOKUP(AC27,'シフト記号表（勤務時間帯）'!$D$6:$X$47,21,FALSE))</f>
        <v/>
      </c>
      <c r="AD28" s="109" t="str">
        <f>IF(AD27="","",VLOOKUP(AD27,'シフト記号表（勤務時間帯）'!$D$6:$X$47,21,FALSE))</f>
        <v/>
      </c>
      <c r="AE28" s="109" t="str">
        <f>IF(AE27="","",VLOOKUP(AE27,'シフト記号表（勤務時間帯）'!$D$6:$X$47,21,FALSE))</f>
        <v/>
      </c>
      <c r="AF28" s="109" t="str">
        <f>IF(AF27="","",VLOOKUP(AF27,'シフト記号表（勤務時間帯）'!$D$6:$X$47,21,FALSE))</f>
        <v/>
      </c>
      <c r="AG28" s="109" t="str">
        <f>IF(AG27="","",VLOOKUP(AG27,'シフト記号表（勤務時間帯）'!$D$6:$X$47,21,FALSE))</f>
        <v/>
      </c>
      <c r="AH28" s="110" t="str">
        <f>IF(AH27="","",VLOOKUP(AH27,'シフト記号表（勤務時間帯）'!$D$6:$X$47,21,FALSE))</f>
        <v/>
      </c>
      <c r="AI28" s="108" t="str">
        <f>IF(AI27="","",VLOOKUP(AI27,'シフト記号表（勤務時間帯）'!$D$6:$X$47,21,FALSE))</f>
        <v/>
      </c>
      <c r="AJ28" s="109" t="str">
        <f>IF(AJ27="","",VLOOKUP(AJ27,'シフト記号表（勤務時間帯）'!$D$6:$X$47,21,FALSE))</f>
        <v/>
      </c>
      <c r="AK28" s="109" t="str">
        <f>IF(AK27="","",VLOOKUP(AK27,'シフト記号表（勤務時間帯）'!$D$6:$X$47,21,FALSE))</f>
        <v/>
      </c>
      <c r="AL28" s="109" t="str">
        <f>IF(AL27="","",VLOOKUP(AL27,'シフト記号表（勤務時間帯）'!$D$6:$X$47,21,FALSE))</f>
        <v/>
      </c>
      <c r="AM28" s="109" t="str">
        <f>IF(AM27="","",VLOOKUP(AM27,'シフト記号表（勤務時間帯）'!$D$6:$X$47,21,FALSE))</f>
        <v/>
      </c>
      <c r="AN28" s="109" t="str">
        <f>IF(AN27="","",VLOOKUP(AN27,'シフト記号表（勤務時間帯）'!$D$6:$X$47,21,FALSE))</f>
        <v/>
      </c>
      <c r="AO28" s="110" t="str">
        <f>IF(AO27="","",VLOOKUP(AO27,'シフト記号表（勤務時間帯）'!$D$6:$X$47,21,FALSE))</f>
        <v/>
      </c>
      <c r="AP28" s="108" t="str">
        <f>IF(AP27="","",VLOOKUP(AP27,'シフト記号表（勤務時間帯）'!$D$6:$X$47,21,FALSE))</f>
        <v/>
      </c>
      <c r="AQ28" s="109" t="str">
        <f>IF(AQ27="","",VLOOKUP(AQ27,'シフト記号表（勤務時間帯）'!$D$6:$X$47,21,FALSE))</f>
        <v/>
      </c>
      <c r="AR28" s="109" t="str">
        <f>IF(AR27="","",VLOOKUP(AR27,'シフト記号表（勤務時間帯）'!$D$6:$X$47,21,FALSE))</f>
        <v/>
      </c>
      <c r="AS28" s="109" t="str">
        <f>IF(AS27="","",VLOOKUP(AS27,'シフト記号表（勤務時間帯）'!$D$6:$X$47,21,FALSE))</f>
        <v/>
      </c>
      <c r="AT28" s="109" t="str">
        <f>IF(AT27="","",VLOOKUP(AT27,'シフト記号表（勤務時間帯）'!$D$6:$X$47,21,FALSE))</f>
        <v/>
      </c>
      <c r="AU28" s="109" t="str">
        <f>IF(AU27="","",VLOOKUP(AU27,'シフト記号表（勤務時間帯）'!$D$6:$X$47,21,FALSE))</f>
        <v/>
      </c>
      <c r="AV28" s="110" t="str">
        <f>IF(AV27="","",VLOOKUP(AV27,'シフト記号表（勤務時間帯）'!$D$6:$X$47,21,FALSE))</f>
        <v/>
      </c>
      <c r="AW28" s="108" t="str">
        <f>IF(AW27="","",VLOOKUP(AW27,'シフト記号表（勤務時間帯）'!$D$6:$X$47,21,FALSE))</f>
        <v/>
      </c>
      <c r="AX28" s="109" t="str">
        <f>IF(AX27="","",VLOOKUP(AX27,'シフト記号表（勤務時間帯）'!$D$6:$X$47,21,FALSE))</f>
        <v/>
      </c>
      <c r="AY28" s="109" t="str">
        <f>IF(AY27="","",VLOOKUP(AY27,'シフト記号表（勤務時間帯）'!$D$6:$X$47,21,FALSE))</f>
        <v/>
      </c>
      <c r="AZ28" s="303">
        <f>IF($BC$3="４週",SUM(U28:AV28),IF($BC$3="暦月",SUM(U28:AY28),""))</f>
        <v>0</v>
      </c>
      <c r="BA28" s="304"/>
      <c r="BB28" s="305">
        <f>IF($BC$3="４週",AZ28/4,IF($BC$3="暦月",(AZ28/($BC$8/7)),""))</f>
        <v>0</v>
      </c>
      <c r="BC28" s="304"/>
      <c r="BD28" s="297"/>
      <c r="BE28" s="298"/>
      <c r="BF28" s="298"/>
      <c r="BG28" s="298"/>
      <c r="BH28" s="299"/>
    </row>
    <row r="29" spans="2:60" ht="20.25" customHeight="1" x14ac:dyDescent="0.4">
      <c r="B29" s="111"/>
      <c r="C29" s="288"/>
      <c r="D29" s="289"/>
      <c r="E29" s="290"/>
      <c r="F29" s="112"/>
      <c r="G29" s="113">
        <f>C27</f>
        <v>0</v>
      </c>
      <c r="H29" s="252"/>
      <c r="I29" s="269"/>
      <c r="J29" s="270"/>
      <c r="K29" s="270"/>
      <c r="L29" s="271"/>
      <c r="M29" s="259"/>
      <c r="N29" s="260"/>
      <c r="O29" s="261"/>
      <c r="P29" s="114" t="s">
        <v>74</v>
      </c>
      <c r="Q29" s="131"/>
      <c r="R29" s="131"/>
      <c r="S29" s="132"/>
      <c r="T29" s="133"/>
      <c r="U29" s="118" t="str">
        <f>IF(U27="","",VLOOKUP(U27,'シフト記号表（勤務時間帯）'!$D$6:$Z$47,23,FALSE))</f>
        <v/>
      </c>
      <c r="V29" s="119" t="str">
        <f>IF(V27="","",VLOOKUP(V27,'シフト記号表（勤務時間帯）'!$D$6:$Z$47,23,FALSE))</f>
        <v/>
      </c>
      <c r="W29" s="119" t="str">
        <f>IF(W27="","",VLOOKUP(W27,'シフト記号表（勤務時間帯）'!$D$6:$Z$47,23,FALSE))</f>
        <v/>
      </c>
      <c r="X29" s="119" t="str">
        <f>IF(X27="","",VLOOKUP(X27,'シフト記号表（勤務時間帯）'!$D$6:$Z$47,23,FALSE))</f>
        <v/>
      </c>
      <c r="Y29" s="119" t="str">
        <f>IF(Y27="","",VLOOKUP(Y27,'シフト記号表（勤務時間帯）'!$D$6:$Z$47,23,FALSE))</f>
        <v/>
      </c>
      <c r="Z29" s="119" t="str">
        <f>IF(Z27="","",VLOOKUP(Z27,'シフト記号表（勤務時間帯）'!$D$6:$Z$47,23,FALSE))</f>
        <v/>
      </c>
      <c r="AA29" s="120" t="str">
        <f>IF(AA27="","",VLOOKUP(AA27,'シフト記号表（勤務時間帯）'!$D$6:$Z$47,23,FALSE))</f>
        <v/>
      </c>
      <c r="AB29" s="118" t="str">
        <f>IF(AB27="","",VLOOKUP(AB27,'シフト記号表（勤務時間帯）'!$D$6:$Z$47,23,FALSE))</f>
        <v/>
      </c>
      <c r="AC29" s="119" t="str">
        <f>IF(AC27="","",VLOOKUP(AC27,'シフト記号表（勤務時間帯）'!$D$6:$Z$47,23,FALSE))</f>
        <v/>
      </c>
      <c r="AD29" s="119" t="str">
        <f>IF(AD27="","",VLOOKUP(AD27,'シフト記号表（勤務時間帯）'!$D$6:$Z$47,23,FALSE))</f>
        <v/>
      </c>
      <c r="AE29" s="119" t="str">
        <f>IF(AE27="","",VLOOKUP(AE27,'シフト記号表（勤務時間帯）'!$D$6:$Z$47,23,FALSE))</f>
        <v/>
      </c>
      <c r="AF29" s="119" t="str">
        <f>IF(AF27="","",VLOOKUP(AF27,'シフト記号表（勤務時間帯）'!$D$6:$Z$47,23,FALSE))</f>
        <v/>
      </c>
      <c r="AG29" s="119" t="str">
        <f>IF(AG27="","",VLOOKUP(AG27,'シフト記号表（勤務時間帯）'!$D$6:$Z$47,23,FALSE))</f>
        <v/>
      </c>
      <c r="AH29" s="120" t="str">
        <f>IF(AH27="","",VLOOKUP(AH27,'シフト記号表（勤務時間帯）'!$D$6:$Z$47,23,FALSE))</f>
        <v/>
      </c>
      <c r="AI29" s="118" t="str">
        <f>IF(AI27="","",VLOOKUP(AI27,'シフト記号表（勤務時間帯）'!$D$6:$Z$47,23,FALSE))</f>
        <v/>
      </c>
      <c r="AJ29" s="119" t="str">
        <f>IF(AJ27="","",VLOOKUP(AJ27,'シフト記号表（勤務時間帯）'!$D$6:$Z$47,23,FALSE))</f>
        <v/>
      </c>
      <c r="AK29" s="119" t="str">
        <f>IF(AK27="","",VLOOKUP(AK27,'シフト記号表（勤務時間帯）'!$D$6:$Z$47,23,FALSE))</f>
        <v/>
      </c>
      <c r="AL29" s="119" t="str">
        <f>IF(AL27="","",VLOOKUP(AL27,'シフト記号表（勤務時間帯）'!$D$6:$Z$47,23,FALSE))</f>
        <v/>
      </c>
      <c r="AM29" s="119" t="str">
        <f>IF(AM27="","",VLOOKUP(AM27,'シフト記号表（勤務時間帯）'!$D$6:$Z$47,23,FALSE))</f>
        <v/>
      </c>
      <c r="AN29" s="119" t="str">
        <f>IF(AN27="","",VLOOKUP(AN27,'シフト記号表（勤務時間帯）'!$D$6:$Z$47,23,FALSE))</f>
        <v/>
      </c>
      <c r="AO29" s="120" t="str">
        <f>IF(AO27="","",VLOOKUP(AO27,'シフト記号表（勤務時間帯）'!$D$6:$Z$47,23,FALSE))</f>
        <v/>
      </c>
      <c r="AP29" s="118" t="str">
        <f>IF(AP27="","",VLOOKUP(AP27,'シフト記号表（勤務時間帯）'!$D$6:$Z$47,23,FALSE))</f>
        <v/>
      </c>
      <c r="AQ29" s="119" t="str">
        <f>IF(AQ27="","",VLOOKUP(AQ27,'シフト記号表（勤務時間帯）'!$D$6:$Z$47,23,FALSE))</f>
        <v/>
      </c>
      <c r="AR29" s="119" t="str">
        <f>IF(AR27="","",VLOOKUP(AR27,'シフト記号表（勤務時間帯）'!$D$6:$Z$47,23,FALSE))</f>
        <v/>
      </c>
      <c r="AS29" s="119" t="str">
        <f>IF(AS27="","",VLOOKUP(AS27,'シフト記号表（勤務時間帯）'!$D$6:$Z$47,23,FALSE))</f>
        <v/>
      </c>
      <c r="AT29" s="119" t="str">
        <f>IF(AT27="","",VLOOKUP(AT27,'シフト記号表（勤務時間帯）'!$D$6:$Z$47,23,FALSE))</f>
        <v/>
      </c>
      <c r="AU29" s="119" t="str">
        <f>IF(AU27="","",VLOOKUP(AU27,'シフト記号表（勤務時間帯）'!$D$6:$Z$47,23,FALSE))</f>
        <v/>
      </c>
      <c r="AV29" s="120" t="str">
        <f>IF(AV27="","",VLOOKUP(AV27,'シフト記号表（勤務時間帯）'!$D$6:$Z$47,23,FALSE))</f>
        <v/>
      </c>
      <c r="AW29" s="118" t="str">
        <f>IF(AW27="","",VLOOKUP(AW27,'シフト記号表（勤務時間帯）'!$D$6:$Z$47,23,FALSE))</f>
        <v/>
      </c>
      <c r="AX29" s="119" t="str">
        <f>IF(AX27="","",VLOOKUP(AX27,'シフト記号表（勤務時間帯）'!$D$6:$Z$47,23,FALSE))</f>
        <v/>
      </c>
      <c r="AY29" s="119" t="str">
        <f>IF(AY27="","",VLOOKUP(AY27,'シフト記号表（勤務時間帯）'!$D$6:$Z$47,23,FALSE))</f>
        <v/>
      </c>
      <c r="AZ29" s="306">
        <f>IF($BC$3="４週",SUM(U29:AV29),IF($BC$3="暦月",SUM(U29:AY29),""))</f>
        <v>0</v>
      </c>
      <c r="BA29" s="307"/>
      <c r="BB29" s="308">
        <f>IF($BC$3="４週",AZ29/4,IF($BC$3="暦月",(AZ29/($BC$8/7)),""))</f>
        <v>0</v>
      </c>
      <c r="BC29" s="307"/>
      <c r="BD29" s="300"/>
      <c r="BE29" s="301"/>
      <c r="BF29" s="301"/>
      <c r="BG29" s="301"/>
      <c r="BH29" s="302"/>
    </row>
    <row r="30" spans="2:60" ht="20.25" customHeight="1" x14ac:dyDescent="0.4">
      <c r="B30" s="121"/>
      <c r="C30" s="282"/>
      <c r="D30" s="283"/>
      <c r="E30" s="284"/>
      <c r="F30" s="102"/>
      <c r="G30" s="103"/>
      <c r="H30" s="250"/>
      <c r="I30" s="263"/>
      <c r="J30" s="264"/>
      <c r="K30" s="264"/>
      <c r="L30" s="265"/>
      <c r="M30" s="253"/>
      <c r="N30" s="254"/>
      <c r="O30" s="255"/>
      <c r="P30" s="124" t="s">
        <v>18</v>
      </c>
      <c r="Q30" s="125"/>
      <c r="R30" s="125"/>
      <c r="S30" s="126"/>
      <c r="T30" s="127"/>
      <c r="U30" s="128"/>
      <c r="V30" s="129"/>
      <c r="W30" s="129"/>
      <c r="X30" s="129"/>
      <c r="Y30" s="129"/>
      <c r="Z30" s="129"/>
      <c r="AA30" s="130"/>
      <c r="AB30" s="128"/>
      <c r="AC30" s="129"/>
      <c r="AD30" s="129"/>
      <c r="AE30" s="129"/>
      <c r="AF30" s="129"/>
      <c r="AG30" s="129"/>
      <c r="AH30" s="130"/>
      <c r="AI30" s="128"/>
      <c r="AJ30" s="129"/>
      <c r="AK30" s="129"/>
      <c r="AL30" s="129"/>
      <c r="AM30" s="129"/>
      <c r="AN30" s="129"/>
      <c r="AO30" s="130"/>
      <c r="AP30" s="128"/>
      <c r="AQ30" s="129"/>
      <c r="AR30" s="129"/>
      <c r="AS30" s="129"/>
      <c r="AT30" s="129"/>
      <c r="AU30" s="129"/>
      <c r="AV30" s="130"/>
      <c r="AW30" s="128"/>
      <c r="AX30" s="129"/>
      <c r="AY30" s="129"/>
      <c r="AZ30" s="262"/>
      <c r="BA30" s="249"/>
      <c r="BB30" s="248"/>
      <c r="BC30" s="249"/>
      <c r="BD30" s="294"/>
      <c r="BE30" s="295"/>
      <c r="BF30" s="295"/>
      <c r="BG30" s="295"/>
      <c r="BH30" s="296"/>
    </row>
    <row r="31" spans="2:60" ht="20.25" customHeight="1" x14ac:dyDescent="0.4">
      <c r="B31" s="101">
        <f>B28+1</f>
        <v>4</v>
      </c>
      <c r="C31" s="285"/>
      <c r="D31" s="286"/>
      <c r="E31" s="287"/>
      <c r="F31" s="102">
        <f>C30</f>
        <v>0</v>
      </c>
      <c r="G31" s="103"/>
      <c r="H31" s="251"/>
      <c r="I31" s="266"/>
      <c r="J31" s="267"/>
      <c r="K31" s="267"/>
      <c r="L31" s="268"/>
      <c r="M31" s="256"/>
      <c r="N31" s="257"/>
      <c r="O31" s="258"/>
      <c r="P31" s="104" t="s">
        <v>73</v>
      </c>
      <c r="Q31" s="105"/>
      <c r="R31" s="105"/>
      <c r="S31" s="106"/>
      <c r="T31" s="107"/>
      <c r="U31" s="108" t="str">
        <f>IF(U30="","",VLOOKUP(U30,'シフト記号表（勤務時間帯）'!$D$6:$X$47,21,FALSE))</f>
        <v/>
      </c>
      <c r="V31" s="109" t="str">
        <f>IF(V30="","",VLOOKUP(V30,'シフト記号表（勤務時間帯）'!$D$6:$X$47,21,FALSE))</f>
        <v/>
      </c>
      <c r="W31" s="109" t="str">
        <f>IF(W30="","",VLOOKUP(W30,'シフト記号表（勤務時間帯）'!$D$6:$X$47,21,FALSE))</f>
        <v/>
      </c>
      <c r="X31" s="109" t="str">
        <f>IF(X30="","",VLOOKUP(X30,'シフト記号表（勤務時間帯）'!$D$6:$X$47,21,FALSE))</f>
        <v/>
      </c>
      <c r="Y31" s="109" t="str">
        <f>IF(Y30="","",VLOOKUP(Y30,'シフト記号表（勤務時間帯）'!$D$6:$X$47,21,FALSE))</f>
        <v/>
      </c>
      <c r="Z31" s="109" t="str">
        <f>IF(Z30="","",VLOOKUP(Z30,'シフト記号表（勤務時間帯）'!$D$6:$X$47,21,FALSE))</f>
        <v/>
      </c>
      <c r="AA31" s="110" t="str">
        <f>IF(AA30="","",VLOOKUP(AA30,'シフト記号表（勤務時間帯）'!$D$6:$X$47,21,FALSE))</f>
        <v/>
      </c>
      <c r="AB31" s="108" t="str">
        <f>IF(AB30="","",VLOOKUP(AB30,'シフト記号表（勤務時間帯）'!$D$6:$X$47,21,FALSE))</f>
        <v/>
      </c>
      <c r="AC31" s="109" t="str">
        <f>IF(AC30="","",VLOOKUP(AC30,'シフト記号表（勤務時間帯）'!$D$6:$X$47,21,FALSE))</f>
        <v/>
      </c>
      <c r="AD31" s="109" t="str">
        <f>IF(AD30="","",VLOOKUP(AD30,'シフト記号表（勤務時間帯）'!$D$6:$X$47,21,FALSE))</f>
        <v/>
      </c>
      <c r="AE31" s="109" t="str">
        <f>IF(AE30="","",VLOOKUP(AE30,'シフト記号表（勤務時間帯）'!$D$6:$X$47,21,FALSE))</f>
        <v/>
      </c>
      <c r="AF31" s="109" t="str">
        <f>IF(AF30="","",VLOOKUP(AF30,'シフト記号表（勤務時間帯）'!$D$6:$X$47,21,FALSE))</f>
        <v/>
      </c>
      <c r="AG31" s="109" t="str">
        <f>IF(AG30="","",VLOOKUP(AG30,'シフト記号表（勤務時間帯）'!$D$6:$X$47,21,FALSE))</f>
        <v/>
      </c>
      <c r="AH31" s="110" t="str">
        <f>IF(AH30="","",VLOOKUP(AH30,'シフト記号表（勤務時間帯）'!$D$6:$X$47,21,FALSE))</f>
        <v/>
      </c>
      <c r="AI31" s="108" t="str">
        <f>IF(AI30="","",VLOOKUP(AI30,'シフト記号表（勤務時間帯）'!$D$6:$X$47,21,FALSE))</f>
        <v/>
      </c>
      <c r="AJ31" s="109" t="str">
        <f>IF(AJ30="","",VLOOKUP(AJ30,'シフト記号表（勤務時間帯）'!$D$6:$X$47,21,FALSE))</f>
        <v/>
      </c>
      <c r="AK31" s="109" t="str">
        <f>IF(AK30="","",VLOOKUP(AK30,'シフト記号表（勤務時間帯）'!$D$6:$X$47,21,FALSE))</f>
        <v/>
      </c>
      <c r="AL31" s="109" t="str">
        <f>IF(AL30="","",VLOOKUP(AL30,'シフト記号表（勤務時間帯）'!$D$6:$X$47,21,FALSE))</f>
        <v/>
      </c>
      <c r="AM31" s="109" t="str">
        <f>IF(AM30="","",VLOOKUP(AM30,'シフト記号表（勤務時間帯）'!$D$6:$X$47,21,FALSE))</f>
        <v/>
      </c>
      <c r="AN31" s="109" t="str">
        <f>IF(AN30="","",VLOOKUP(AN30,'シフト記号表（勤務時間帯）'!$D$6:$X$47,21,FALSE))</f>
        <v/>
      </c>
      <c r="AO31" s="110" t="str">
        <f>IF(AO30="","",VLOOKUP(AO30,'シフト記号表（勤務時間帯）'!$D$6:$X$47,21,FALSE))</f>
        <v/>
      </c>
      <c r="AP31" s="108" t="str">
        <f>IF(AP30="","",VLOOKUP(AP30,'シフト記号表（勤務時間帯）'!$D$6:$X$47,21,FALSE))</f>
        <v/>
      </c>
      <c r="AQ31" s="109" t="str">
        <f>IF(AQ30="","",VLOOKUP(AQ30,'シフト記号表（勤務時間帯）'!$D$6:$X$47,21,FALSE))</f>
        <v/>
      </c>
      <c r="AR31" s="109" t="str">
        <f>IF(AR30="","",VLOOKUP(AR30,'シフト記号表（勤務時間帯）'!$D$6:$X$47,21,FALSE))</f>
        <v/>
      </c>
      <c r="AS31" s="109" t="str">
        <f>IF(AS30="","",VLOOKUP(AS30,'シフト記号表（勤務時間帯）'!$D$6:$X$47,21,FALSE))</f>
        <v/>
      </c>
      <c r="AT31" s="109" t="str">
        <f>IF(AT30="","",VLOOKUP(AT30,'シフト記号表（勤務時間帯）'!$D$6:$X$47,21,FALSE))</f>
        <v/>
      </c>
      <c r="AU31" s="109" t="str">
        <f>IF(AU30="","",VLOOKUP(AU30,'シフト記号表（勤務時間帯）'!$D$6:$X$47,21,FALSE))</f>
        <v/>
      </c>
      <c r="AV31" s="110" t="str">
        <f>IF(AV30="","",VLOOKUP(AV30,'シフト記号表（勤務時間帯）'!$D$6:$X$47,21,FALSE))</f>
        <v/>
      </c>
      <c r="AW31" s="108" t="str">
        <f>IF(AW30="","",VLOOKUP(AW30,'シフト記号表（勤務時間帯）'!$D$6:$X$47,21,FALSE))</f>
        <v/>
      </c>
      <c r="AX31" s="109" t="str">
        <f>IF(AX30="","",VLOOKUP(AX30,'シフト記号表（勤務時間帯）'!$D$6:$X$47,21,FALSE))</f>
        <v/>
      </c>
      <c r="AY31" s="109" t="str">
        <f>IF(AY30="","",VLOOKUP(AY30,'シフト記号表（勤務時間帯）'!$D$6:$X$47,21,FALSE))</f>
        <v/>
      </c>
      <c r="AZ31" s="303">
        <f>IF($BC$3="４週",SUM(U31:AV31),IF($BC$3="暦月",SUM(U31:AY31),""))</f>
        <v>0</v>
      </c>
      <c r="BA31" s="304"/>
      <c r="BB31" s="305">
        <f>IF($BC$3="４週",AZ31/4,IF($BC$3="暦月",(AZ31/($BC$8/7)),""))</f>
        <v>0</v>
      </c>
      <c r="BC31" s="304"/>
      <c r="BD31" s="297"/>
      <c r="BE31" s="298"/>
      <c r="BF31" s="298"/>
      <c r="BG31" s="298"/>
      <c r="BH31" s="299"/>
    </row>
    <row r="32" spans="2:60" ht="20.25" customHeight="1" x14ac:dyDescent="0.4">
      <c r="B32" s="111"/>
      <c r="C32" s="288"/>
      <c r="D32" s="289"/>
      <c r="E32" s="290"/>
      <c r="F32" s="112"/>
      <c r="G32" s="113">
        <f>C30</f>
        <v>0</v>
      </c>
      <c r="H32" s="252"/>
      <c r="I32" s="269"/>
      <c r="J32" s="270"/>
      <c r="K32" s="270"/>
      <c r="L32" s="271"/>
      <c r="M32" s="259"/>
      <c r="N32" s="260"/>
      <c r="O32" s="261"/>
      <c r="P32" s="114" t="s">
        <v>74</v>
      </c>
      <c r="Q32" s="134"/>
      <c r="R32" s="134"/>
      <c r="S32" s="116"/>
      <c r="T32" s="117"/>
      <c r="U32" s="118" t="str">
        <f>IF(U30="","",VLOOKUP(U30,'シフト記号表（勤務時間帯）'!$D$6:$Z$47,23,FALSE))</f>
        <v/>
      </c>
      <c r="V32" s="119" t="str">
        <f>IF(V30="","",VLOOKUP(V30,'シフト記号表（勤務時間帯）'!$D$6:$Z$47,23,FALSE))</f>
        <v/>
      </c>
      <c r="W32" s="119" t="str">
        <f>IF(W30="","",VLOOKUP(W30,'シフト記号表（勤務時間帯）'!$D$6:$Z$47,23,FALSE))</f>
        <v/>
      </c>
      <c r="X32" s="119" t="str">
        <f>IF(X30="","",VLOOKUP(X30,'シフト記号表（勤務時間帯）'!$D$6:$Z$47,23,FALSE))</f>
        <v/>
      </c>
      <c r="Y32" s="119" t="str">
        <f>IF(Y30="","",VLOOKUP(Y30,'シフト記号表（勤務時間帯）'!$D$6:$Z$47,23,FALSE))</f>
        <v/>
      </c>
      <c r="Z32" s="119" t="str">
        <f>IF(Z30="","",VLOOKUP(Z30,'シフト記号表（勤務時間帯）'!$D$6:$Z$47,23,FALSE))</f>
        <v/>
      </c>
      <c r="AA32" s="120" t="str">
        <f>IF(AA30="","",VLOOKUP(AA30,'シフト記号表（勤務時間帯）'!$D$6:$Z$47,23,FALSE))</f>
        <v/>
      </c>
      <c r="AB32" s="118" t="str">
        <f>IF(AB30="","",VLOOKUP(AB30,'シフト記号表（勤務時間帯）'!$D$6:$Z$47,23,FALSE))</f>
        <v/>
      </c>
      <c r="AC32" s="119" t="str">
        <f>IF(AC30="","",VLOOKUP(AC30,'シフト記号表（勤務時間帯）'!$D$6:$Z$47,23,FALSE))</f>
        <v/>
      </c>
      <c r="AD32" s="119" t="str">
        <f>IF(AD30="","",VLOOKUP(AD30,'シフト記号表（勤務時間帯）'!$D$6:$Z$47,23,FALSE))</f>
        <v/>
      </c>
      <c r="AE32" s="119" t="str">
        <f>IF(AE30="","",VLOOKUP(AE30,'シフト記号表（勤務時間帯）'!$D$6:$Z$47,23,FALSE))</f>
        <v/>
      </c>
      <c r="AF32" s="119" t="str">
        <f>IF(AF30="","",VLOOKUP(AF30,'シフト記号表（勤務時間帯）'!$D$6:$Z$47,23,FALSE))</f>
        <v/>
      </c>
      <c r="AG32" s="119" t="str">
        <f>IF(AG30="","",VLOOKUP(AG30,'シフト記号表（勤務時間帯）'!$D$6:$Z$47,23,FALSE))</f>
        <v/>
      </c>
      <c r="AH32" s="120" t="str">
        <f>IF(AH30="","",VLOOKUP(AH30,'シフト記号表（勤務時間帯）'!$D$6:$Z$47,23,FALSE))</f>
        <v/>
      </c>
      <c r="AI32" s="118" t="str">
        <f>IF(AI30="","",VLOOKUP(AI30,'シフト記号表（勤務時間帯）'!$D$6:$Z$47,23,FALSE))</f>
        <v/>
      </c>
      <c r="AJ32" s="119" t="str">
        <f>IF(AJ30="","",VLOOKUP(AJ30,'シフト記号表（勤務時間帯）'!$D$6:$Z$47,23,FALSE))</f>
        <v/>
      </c>
      <c r="AK32" s="119" t="str">
        <f>IF(AK30="","",VLOOKUP(AK30,'シフト記号表（勤務時間帯）'!$D$6:$Z$47,23,FALSE))</f>
        <v/>
      </c>
      <c r="AL32" s="119" t="str">
        <f>IF(AL30="","",VLOOKUP(AL30,'シフト記号表（勤務時間帯）'!$D$6:$Z$47,23,FALSE))</f>
        <v/>
      </c>
      <c r="AM32" s="119" t="str">
        <f>IF(AM30="","",VLOOKUP(AM30,'シフト記号表（勤務時間帯）'!$D$6:$Z$47,23,FALSE))</f>
        <v/>
      </c>
      <c r="AN32" s="119" t="str">
        <f>IF(AN30="","",VLOOKUP(AN30,'シフト記号表（勤務時間帯）'!$D$6:$Z$47,23,FALSE))</f>
        <v/>
      </c>
      <c r="AO32" s="120" t="str">
        <f>IF(AO30="","",VLOOKUP(AO30,'シフト記号表（勤務時間帯）'!$D$6:$Z$47,23,FALSE))</f>
        <v/>
      </c>
      <c r="AP32" s="118" t="str">
        <f>IF(AP30="","",VLOOKUP(AP30,'シフト記号表（勤務時間帯）'!$D$6:$Z$47,23,FALSE))</f>
        <v/>
      </c>
      <c r="AQ32" s="119" t="str">
        <f>IF(AQ30="","",VLOOKUP(AQ30,'シフト記号表（勤務時間帯）'!$D$6:$Z$47,23,FALSE))</f>
        <v/>
      </c>
      <c r="AR32" s="119" t="str">
        <f>IF(AR30="","",VLOOKUP(AR30,'シフト記号表（勤務時間帯）'!$D$6:$Z$47,23,FALSE))</f>
        <v/>
      </c>
      <c r="AS32" s="119" t="str">
        <f>IF(AS30="","",VLOOKUP(AS30,'シフト記号表（勤務時間帯）'!$D$6:$Z$47,23,FALSE))</f>
        <v/>
      </c>
      <c r="AT32" s="119" t="str">
        <f>IF(AT30="","",VLOOKUP(AT30,'シフト記号表（勤務時間帯）'!$D$6:$Z$47,23,FALSE))</f>
        <v/>
      </c>
      <c r="AU32" s="119" t="str">
        <f>IF(AU30="","",VLOOKUP(AU30,'シフト記号表（勤務時間帯）'!$D$6:$Z$47,23,FALSE))</f>
        <v/>
      </c>
      <c r="AV32" s="120" t="str">
        <f>IF(AV30="","",VLOOKUP(AV30,'シフト記号表（勤務時間帯）'!$D$6:$Z$47,23,FALSE))</f>
        <v/>
      </c>
      <c r="AW32" s="118" t="str">
        <f>IF(AW30="","",VLOOKUP(AW30,'シフト記号表（勤務時間帯）'!$D$6:$Z$47,23,FALSE))</f>
        <v/>
      </c>
      <c r="AX32" s="119" t="str">
        <f>IF(AX30="","",VLOOKUP(AX30,'シフト記号表（勤務時間帯）'!$D$6:$Z$47,23,FALSE))</f>
        <v/>
      </c>
      <c r="AY32" s="119" t="str">
        <f>IF(AY30="","",VLOOKUP(AY30,'シフト記号表（勤務時間帯）'!$D$6:$Z$47,23,FALSE))</f>
        <v/>
      </c>
      <c r="AZ32" s="306">
        <f>IF($BC$3="４週",SUM(U32:AV32),IF($BC$3="暦月",SUM(U32:AY32),""))</f>
        <v>0</v>
      </c>
      <c r="BA32" s="307"/>
      <c r="BB32" s="308">
        <f>IF($BC$3="４週",AZ32/4,IF($BC$3="暦月",(AZ32/($BC$8/7)),""))</f>
        <v>0</v>
      </c>
      <c r="BC32" s="307"/>
      <c r="BD32" s="300"/>
      <c r="BE32" s="301"/>
      <c r="BF32" s="301"/>
      <c r="BG32" s="301"/>
      <c r="BH32" s="302"/>
    </row>
    <row r="33" spans="2:60" ht="20.25" customHeight="1" x14ac:dyDescent="0.4">
      <c r="B33" s="121"/>
      <c r="C33" s="282"/>
      <c r="D33" s="283"/>
      <c r="E33" s="284"/>
      <c r="F33" s="102"/>
      <c r="G33" s="103"/>
      <c r="H33" s="250"/>
      <c r="I33" s="263"/>
      <c r="J33" s="264"/>
      <c r="K33" s="264"/>
      <c r="L33" s="265"/>
      <c r="M33" s="253"/>
      <c r="N33" s="254"/>
      <c r="O33" s="255"/>
      <c r="P33" s="124" t="s">
        <v>18</v>
      </c>
      <c r="Q33" s="125"/>
      <c r="R33" s="125"/>
      <c r="S33" s="126"/>
      <c r="T33" s="127"/>
      <c r="U33" s="128"/>
      <c r="V33" s="129"/>
      <c r="W33" s="129"/>
      <c r="X33" s="129"/>
      <c r="Y33" s="129"/>
      <c r="Z33" s="129"/>
      <c r="AA33" s="130"/>
      <c r="AB33" s="128"/>
      <c r="AC33" s="129"/>
      <c r="AD33" s="129"/>
      <c r="AE33" s="129"/>
      <c r="AF33" s="129"/>
      <c r="AG33" s="129"/>
      <c r="AH33" s="130"/>
      <c r="AI33" s="128"/>
      <c r="AJ33" s="129"/>
      <c r="AK33" s="129"/>
      <c r="AL33" s="129"/>
      <c r="AM33" s="129"/>
      <c r="AN33" s="129"/>
      <c r="AO33" s="130"/>
      <c r="AP33" s="128"/>
      <c r="AQ33" s="129"/>
      <c r="AR33" s="129"/>
      <c r="AS33" s="129"/>
      <c r="AT33" s="129"/>
      <c r="AU33" s="129"/>
      <c r="AV33" s="130"/>
      <c r="AW33" s="128"/>
      <c r="AX33" s="129"/>
      <c r="AY33" s="129"/>
      <c r="AZ33" s="262"/>
      <c r="BA33" s="249"/>
      <c r="BB33" s="248"/>
      <c r="BC33" s="249"/>
      <c r="BD33" s="294"/>
      <c r="BE33" s="295"/>
      <c r="BF33" s="295"/>
      <c r="BG33" s="295"/>
      <c r="BH33" s="296"/>
    </row>
    <row r="34" spans="2:60" ht="20.25" customHeight="1" x14ac:dyDescent="0.4">
      <c r="B34" s="101">
        <f>B31+1</f>
        <v>5</v>
      </c>
      <c r="C34" s="285"/>
      <c r="D34" s="286"/>
      <c r="E34" s="287"/>
      <c r="F34" s="102">
        <f>C33</f>
        <v>0</v>
      </c>
      <c r="G34" s="103"/>
      <c r="H34" s="251"/>
      <c r="I34" s="266"/>
      <c r="J34" s="267"/>
      <c r="K34" s="267"/>
      <c r="L34" s="268"/>
      <c r="M34" s="256"/>
      <c r="N34" s="257"/>
      <c r="O34" s="258"/>
      <c r="P34" s="104" t="s">
        <v>73</v>
      </c>
      <c r="Q34" s="105"/>
      <c r="R34" s="105"/>
      <c r="S34" s="106"/>
      <c r="T34" s="107"/>
      <c r="U34" s="108" t="str">
        <f>IF(U33="","",VLOOKUP(U33,'シフト記号表（勤務時間帯）'!$D$6:$X$47,21,FALSE))</f>
        <v/>
      </c>
      <c r="V34" s="109" t="str">
        <f>IF(V33="","",VLOOKUP(V33,'シフト記号表（勤務時間帯）'!$D$6:$X$47,21,FALSE))</f>
        <v/>
      </c>
      <c r="W34" s="109" t="str">
        <f>IF(W33="","",VLOOKUP(W33,'シフト記号表（勤務時間帯）'!$D$6:$X$47,21,FALSE))</f>
        <v/>
      </c>
      <c r="X34" s="109" t="str">
        <f>IF(X33="","",VLOOKUP(X33,'シフト記号表（勤務時間帯）'!$D$6:$X$47,21,FALSE))</f>
        <v/>
      </c>
      <c r="Y34" s="109" t="str">
        <f>IF(Y33="","",VLOOKUP(Y33,'シフト記号表（勤務時間帯）'!$D$6:$X$47,21,FALSE))</f>
        <v/>
      </c>
      <c r="Z34" s="109" t="str">
        <f>IF(Z33="","",VLOOKUP(Z33,'シフト記号表（勤務時間帯）'!$D$6:$X$47,21,FALSE))</f>
        <v/>
      </c>
      <c r="AA34" s="110" t="str">
        <f>IF(AA33="","",VLOOKUP(AA33,'シフト記号表（勤務時間帯）'!$D$6:$X$47,21,FALSE))</f>
        <v/>
      </c>
      <c r="AB34" s="108" t="str">
        <f>IF(AB33="","",VLOOKUP(AB33,'シフト記号表（勤務時間帯）'!$D$6:$X$47,21,FALSE))</f>
        <v/>
      </c>
      <c r="AC34" s="109" t="str">
        <f>IF(AC33="","",VLOOKUP(AC33,'シフト記号表（勤務時間帯）'!$D$6:$X$47,21,FALSE))</f>
        <v/>
      </c>
      <c r="AD34" s="109" t="str">
        <f>IF(AD33="","",VLOOKUP(AD33,'シフト記号表（勤務時間帯）'!$D$6:$X$47,21,FALSE))</f>
        <v/>
      </c>
      <c r="AE34" s="109" t="str">
        <f>IF(AE33="","",VLOOKUP(AE33,'シフト記号表（勤務時間帯）'!$D$6:$X$47,21,FALSE))</f>
        <v/>
      </c>
      <c r="AF34" s="109" t="str">
        <f>IF(AF33="","",VLOOKUP(AF33,'シフト記号表（勤務時間帯）'!$D$6:$X$47,21,FALSE))</f>
        <v/>
      </c>
      <c r="AG34" s="109" t="str">
        <f>IF(AG33="","",VLOOKUP(AG33,'シフト記号表（勤務時間帯）'!$D$6:$X$47,21,FALSE))</f>
        <v/>
      </c>
      <c r="AH34" s="110" t="str">
        <f>IF(AH33="","",VLOOKUP(AH33,'シフト記号表（勤務時間帯）'!$D$6:$X$47,21,FALSE))</f>
        <v/>
      </c>
      <c r="AI34" s="108" t="str">
        <f>IF(AI33="","",VLOOKUP(AI33,'シフト記号表（勤務時間帯）'!$D$6:$X$47,21,FALSE))</f>
        <v/>
      </c>
      <c r="AJ34" s="109" t="str">
        <f>IF(AJ33="","",VLOOKUP(AJ33,'シフト記号表（勤務時間帯）'!$D$6:$X$47,21,FALSE))</f>
        <v/>
      </c>
      <c r="AK34" s="109" t="str">
        <f>IF(AK33="","",VLOOKUP(AK33,'シフト記号表（勤務時間帯）'!$D$6:$X$47,21,FALSE))</f>
        <v/>
      </c>
      <c r="AL34" s="109" t="str">
        <f>IF(AL33="","",VLOOKUP(AL33,'シフト記号表（勤務時間帯）'!$D$6:$X$47,21,FALSE))</f>
        <v/>
      </c>
      <c r="AM34" s="109" t="str">
        <f>IF(AM33="","",VLOOKUP(AM33,'シフト記号表（勤務時間帯）'!$D$6:$X$47,21,FALSE))</f>
        <v/>
      </c>
      <c r="AN34" s="109" t="str">
        <f>IF(AN33="","",VLOOKUP(AN33,'シフト記号表（勤務時間帯）'!$D$6:$X$47,21,FALSE))</f>
        <v/>
      </c>
      <c r="AO34" s="110" t="str">
        <f>IF(AO33="","",VLOOKUP(AO33,'シフト記号表（勤務時間帯）'!$D$6:$X$47,21,FALSE))</f>
        <v/>
      </c>
      <c r="AP34" s="108" t="str">
        <f>IF(AP33="","",VLOOKUP(AP33,'シフト記号表（勤務時間帯）'!$D$6:$X$47,21,FALSE))</f>
        <v/>
      </c>
      <c r="AQ34" s="109" t="str">
        <f>IF(AQ33="","",VLOOKUP(AQ33,'シフト記号表（勤務時間帯）'!$D$6:$X$47,21,FALSE))</f>
        <v/>
      </c>
      <c r="AR34" s="109" t="str">
        <f>IF(AR33="","",VLOOKUP(AR33,'シフト記号表（勤務時間帯）'!$D$6:$X$47,21,FALSE))</f>
        <v/>
      </c>
      <c r="AS34" s="109" t="str">
        <f>IF(AS33="","",VLOOKUP(AS33,'シフト記号表（勤務時間帯）'!$D$6:$X$47,21,FALSE))</f>
        <v/>
      </c>
      <c r="AT34" s="109" t="str">
        <f>IF(AT33="","",VLOOKUP(AT33,'シフト記号表（勤務時間帯）'!$D$6:$X$47,21,FALSE))</f>
        <v/>
      </c>
      <c r="AU34" s="109" t="str">
        <f>IF(AU33="","",VLOOKUP(AU33,'シフト記号表（勤務時間帯）'!$D$6:$X$47,21,FALSE))</f>
        <v/>
      </c>
      <c r="AV34" s="110" t="str">
        <f>IF(AV33="","",VLOOKUP(AV33,'シフト記号表（勤務時間帯）'!$D$6:$X$47,21,FALSE))</f>
        <v/>
      </c>
      <c r="AW34" s="108" t="str">
        <f>IF(AW33="","",VLOOKUP(AW33,'シフト記号表（勤務時間帯）'!$D$6:$X$47,21,FALSE))</f>
        <v/>
      </c>
      <c r="AX34" s="109" t="str">
        <f>IF(AX33="","",VLOOKUP(AX33,'シフト記号表（勤務時間帯）'!$D$6:$X$47,21,FALSE))</f>
        <v/>
      </c>
      <c r="AY34" s="109" t="str">
        <f>IF(AY33="","",VLOOKUP(AY33,'シフト記号表（勤務時間帯）'!$D$6:$X$47,21,FALSE))</f>
        <v/>
      </c>
      <c r="AZ34" s="303">
        <f>IF($BC$3="４週",SUM(U34:AV34),IF($BC$3="暦月",SUM(U34:AY34),""))</f>
        <v>0</v>
      </c>
      <c r="BA34" s="304"/>
      <c r="BB34" s="305">
        <f>IF($BC$3="４週",AZ34/4,IF($BC$3="暦月",(AZ34/($BC$8/7)),""))</f>
        <v>0</v>
      </c>
      <c r="BC34" s="304"/>
      <c r="BD34" s="297"/>
      <c r="BE34" s="298"/>
      <c r="BF34" s="298"/>
      <c r="BG34" s="298"/>
      <c r="BH34" s="299"/>
    </row>
    <row r="35" spans="2:60" ht="20.25" customHeight="1" x14ac:dyDescent="0.4">
      <c r="B35" s="111"/>
      <c r="C35" s="288"/>
      <c r="D35" s="289"/>
      <c r="E35" s="290"/>
      <c r="F35" s="112"/>
      <c r="G35" s="113">
        <f>C33</f>
        <v>0</v>
      </c>
      <c r="H35" s="252"/>
      <c r="I35" s="269"/>
      <c r="J35" s="270"/>
      <c r="K35" s="270"/>
      <c r="L35" s="271"/>
      <c r="M35" s="259"/>
      <c r="N35" s="260"/>
      <c r="O35" s="261"/>
      <c r="P35" s="114" t="s">
        <v>74</v>
      </c>
      <c r="Q35" s="115"/>
      <c r="R35" s="115"/>
      <c r="S35" s="135"/>
      <c r="T35" s="136"/>
      <c r="U35" s="118" t="str">
        <f>IF(U33="","",VLOOKUP(U33,'シフト記号表（勤務時間帯）'!$D$6:$Z$47,23,FALSE))</f>
        <v/>
      </c>
      <c r="V35" s="119" t="str">
        <f>IF(V33="","",VLOOKUP(V33,'シフト記号表（勤務時間帯）'!$D$6:$Z$47,23,FALSE))</f>
        <v/>
      </c>
      <c r="W35" s="119" t="str">
        <f>IF(W33="","",VLOOKUP(W33,'シフト記号表（勤務時間帯）'!$D$6:$Z$47,23,FALSE))</f>
        <v/>
      </c>
      <c r="X35" s="119" t="str">
        <f>IF(X33="","",VLOOKUP(X33,'シフト記号表（勤務時間帯）'!$D$6:$Z$47,23,FALSE))</f>
        <v/>
      </c>
      <c r="Y35" s="119" t="str">
        <f>IF(Y33="","",VLOOKUP(Y33,'シフト記号表（勤務時間帯）'!$D$6:$Z$47,23,FALSE))</f>
        <v/>
      </c>
      <c r="Z35" s="119" t="str">
        <f>IF(Z33="","",VLOOKUP(Z33,'シフト記号表（勤務時間帯）'!$D$6:$Z$47,23,FALSE))</f>
        <v/>
      </c>
      <c r="AA35" s="120" t="str">
        <f>IF(AA33="","",VLOOKUP(AA33,'シフト記号表（勤務時間帯）'!$D$6:$Z$47,23,FALSE))</f>
        <v/>
      </c>
      <c r="AB35" s="118" t="str">
        <f>IF(AB33="","",VLOOKUP(AB33,'シフト記号表（勤務時間帯）'!$D$6:$Z$47,23,FALSE))</f>
        <v/>
      </c>
      <c r="AC35" s="119" t="str">
        <f>IF(AC33="","",VLOOKUP(AC33,'シフト記号表（勤務時間帯）'!$D$6:$Z$47,23,FALSE))</f>
        <v/>
      </c>
      <c r="AD35" s="119" t="str">
        <f>IF(AD33="","",VLOOKUP(AD33,'シフト記号表（勤務時間帯）'!$D$6:$Z$47,23,FALSE))</f>
        <v/>
      </c>
      <c r="AE35" s="119" t="str">
        <f>IF(AE33="","",VLOOKUP(AE33,'シフト記号表（勤務時間帯）'!$D$6:$Z$47,23,FALSE))</f>
        <v/>
      </c>
      <c r="AF35" s="119" t="str">
        <f>IF(AF33="","",VLOOKUP(AF33,'シフト記号表（勤務時間帯）'!$D$6:$Z$47,23,FALSE))</f>
        <v/>
      </c>
      <c r="AG35" s="119" t="str">
        <f>IF(AG33="","",VLOOKUP(AG33,'シフト記号表（勤務時間帯）'!$D$6:$Z$47,23,FALSE))</f>
        <v/>
      </c>
      <c r="AH35" s="120" t="str">
        <f>IF(AH33="","",VLOOKUP(AH33,'シフト記号表（勤務時間帯）'!$D$6:$Z$47,23,FALSE))</f>
        <v/>
      </c>
      <c r="AI35" s="118" t="str">
        <f>IF(AI33="","",VLOOKUP(AI33,'シフト記号表（勤務時間帯）'!$D$6:$Z$47,23,FALSE))</f>
        <v/>
      </c>
      <c r="AJ35" s="119" t="str">
        <f>IF(AJ33="","",VLOOKUP(AJ33,'シフト記号表（勤務時間帯）'!$D$6:$Z$47,23,FALSE))</f>
        <v/>
      </c>
      <c r="AK35" s="119" t="str">
        <f>IF(AK33="","",VLOOKUP(AK33,'シフト記号表（勤務時間帯）'!$D$6:$Z$47,23,FALSE))</f>
        <v/>
      </c>
      <c r="AL35" s="119" t="str">
        <f>IF(AL33="","",VLOOKUP(AL33,'シフト記号表（勤務時間帯）'!$D$6:$Z$47,23,FALSE))</f>
        <v/>
      </c>
      <c r="AM35" s="119" t="str">
        <f>IF(AM33="","",VLOOKUP(AM33,'シフト記号表（勤務時間帯）'!$D$6:$Z$47,23,FALSE))</f>
        <v/>
      </c>
      <c r="AN35" s="119" t="str">
        <f>IF(AN33="","",VLOOKUP(AN33,'シフト記号表（勤務時間帯）'!$D$6:$Z$47,23,FALSE))</f>
        <v/>
      </c>
      <c r="AO35" s="120" t="str">
        <f>IF(AO33="","",VLOOKUP(AO33,'シフト記号表（勤務時間帯）'!$D$6:$Z$47,23,FALSE))</f>
        <v/>
      </c>
      <c r="AP35" s="118" t="str">
        <f>IF(AP33="","",VLOOKUP(AP33,'シフト記号表（勤務時間帯）'!$D$6:$Z$47,23,FALSE))</f>
        <v/>
      </c>
      <c r="AQ35" s="119" t="str">
        <f>IF(AQ33="","",VLOOKUP(AQ33,'シフト記号表（勤務時間帯）'!$D$6:$Z$47,23,FALSE))</f>
        <v/>
      </c>
      <c r="AR35" s="119" t="str">
        <f>IF(AR33="","",VLOOKUP(AR33,'シフト記号表（勤務時間帯）'!$D$6:$Z$47,23,FALSE))</f>
        <v/>
      </c>
      <c r="AS35" s="119" t="str">
        <f>IF(AS33="","",VLOOKUP(AS33,'シフト記号表（勤務時間帯）'!$D$6:$Z$47,23,FALSE))</f>
        <v/>
      </c>
      <c r="AT35" s="119" t="str">
        <f>IF(AT33="","",VLOOKUP(AT33,'シフト記号表（勤務時間帯）'!$D$6:$Z$47,23,FALSE))</f>
        <v/>
      </c>
      <c r="AU35" s="119" t="str">
        <f>IF(AU33="","",VLOOKUP(AU33,'シフト記号表（勤務時間帯）'!$D$6:$Z$47,23,FALSE))</f>
        <v/>
      </c>
      <c r="AV35" s="120" t="str">
        <f>IF(AV33="","",VLOOKUP(AV33,'シフト記号表（勤務時間帯）'!$D$6:$Z$47,23,FALSE))</f>
        <v/>
      </c>
      <c r="AW35" s="118" t="str">
        <f>IF(AW33="","",VLOOKUP(AW33,'シフト記号表（勤務時間帯）'!$D$6:$Z$47,23,FALSE))</f>
        <v/>
      </c>
      <c r="AX35" s="119" t="str">
        <f>IF(AX33="","",VLOOKUP(AX33,'シフト記号表（勤務時間帯）'!$D$6:$Z$47,23,FALSE))</f>
        <v/>
      </c>
      <c r="AY35" s="119" t="str">
        <f>IF(AY33="","",VLOOKUP(AY33,'シフト記号表（勤務時間帯）'!$D$6:$Z$47,23,FALSE))</f>
        <v/>
      </c>
      <c r="AZ35" s="306">
        <f>IF($BC$3="４週",SUM(U35:AV35),IF($BC$3="暦月",SUM(U35:AY35),""))</f>
        <v>0</v>
      </c>
      <c r="BA35" s="307"/>
      <c r="BB35" s="308">
        <f>IF($BC$3="４週",AZ35/4,IF($BC$3="暦月",(AZ35/($BC$8/7)),""))</f>
        <v>0</v>
      </c>
      <c r="BC35" s="307"/>
      <c r="BD35" s="300"/>
      <c r="BE35" s="301"/>
      <c r="BF35" s="301"/>
      <c r="BG35" s="301"/>
      <c r="BH35" s="302"/>
    </row>
    <row r="36" spans="2:60" ht="20.25" customHeight="1" x14ac:dyDescent="0.4">
      <c r="B36" s="121"/>
      <c r="C36" s="282"/>
      <c r="D36" s="283"/>
      <c r="E36" s="284"/>
      <c r="F36" s="102"/>
      <c r="G36" s="103"/>
      <c r="H36" s="250"/>
      <c r="I36" s="263"/>
      <c r="J36" s="264"/>
      <c r="K36" s="264"/>
      <c r="L36" s="265"/>
      <c r="M36" s="253"/>
      <c r="N36" s="254"/>
      <c r="O36" s="255"/>
      <c r="P36" s="124" t="s">
        <v>18</v>
      </c>
      <c r="Q36" s="131"/>
      <c r="R36" s="131"/>
      <c r="S36" s="132"/>
      <c r="T36" s="137"/>
      <c r="U36" s="128"/>
      <c r="V36" s="129"/>
      <c r="W36" s="129"/>
      <c r="X36" s="129"/>
      <c r="Y36" s="129"/>
      <c r="Z36" s="129"/>
      <c r="AA36" s="130"/>
      <c r="AB36" s="128"/>
      <c r="AC36" s="129"/>
      <c r="AD36" s="129"/>
      <c r="AE36" s="129"/>
      <c r="AF36" s="129"/>
      <c r="AG36" s="129"/>
      <c r="AH36" s="130"/>
      <c r="AI36" s="128"/>
      <c r="AJ36" s="129"/>
      <c r="AK36" s="129"/>
      <c r="AL36" s="129"/>
      <c r="AM36" s="129"/>
      <c r="AN36" s="129"/>
      <c r="AO36" s="130"/>
      <c r="AP36" s="128"/>
      <c r="AQ36" s="129"/>
      <c r="AR36" s="129"/>
      <c r="AS36" s="129"/>
      <c r="AT36" s="129"/>
      <c r="AU36" s="129"/>
      <c r="AV36" s="130"/>
      <c r="AW36" s="128"/>
      <c r="AX36" s="129"/>
      <c r="AY36" s="129"/>
      <c r="AZ36" s="262"/>
      <c r="BA36" s="249"/>
      <c r="BB36" s="248"/>
      <c r="BC36" s="249"/>
      <c r="BD36" s="294"/>
      <c r="BE36" s="295"/>
      <c r="BF36" s="295"/>
      <c r="BG36" s="295"/>
      <c r="BH36" s="296"/>
    </row>
    <row r="37" spans="2:60" ht="20.25" customHeight="1" x14ac:dyDescent="0.4">
      <c r="B37" s="101">
        <f>B34+1</f>
        <v>6</v>
      </c>
      <c r="C37" s="285"/>
      <c r="D37" s="286"/>
      <c r="E37" s="287"/>
      <c r="F37" s="102">
        <f>C36</f>
        <v>0</v>
      </c>
      <c r="G37" s="103"/>
      <c r="H37" s="251"/>
      <c r="I37" s="266"/>
      <c r="J37" s="267"/>
      <c r="K37" s="267"/>
      <c r="L37" s="268"/>
      <c r="M37" s="256"/>
      <c r="N37" s="257"/>
      <c r="O37" s="258"/>
      <c r="P37" s="104" t="s">
        <v>73</v>
      </c>
      <c r="Q37" s="105"/>
      <c r="R37" s="105"/>
      <c r="S37" s="106"/>
      <c r="T37" s="107"/>
      <c r="U37" s="108" t="str">
        <f>IF(U36="","",VLOOKUP(U36,'シフト記号表（勤務時間帯）'!$D$6:$X$47,21,FALSE))</f>
        <v/>
      </c>
      <c r="V37" s="109" t="str">
        <f>IF(V36="","",VLOOKUP(V36,'シフト記号表（勤務時間帯）'!$D$6:$X$47,21,FALSE))</f>
        <v/>
      </c>
      <c r="W37" s="109" t="str">
        <f>IF(W36="","",VLOOKUP(W36,'シフト記号表（勤務時間帯）'!$D$6:$X$47,21,FALSE))</f>
        <v/>
      </c>
      <c r="X37" s="109" t="str">
        <f>IF(X36="","",VLOOKUP(X36,'シフト記号表（勤務時間帯）'!$D$6:$X$47,21,FALSE))</f>
        <v/>
      </c>
      <c r="Y37" s="109" t="str">
        <f>IF(Y36="","",VLOOKUP(Y36,'シフト記号表（勤務時間帯）'!$D$6:$X$47,21,FALSE))</f>
        <v/>
      </c>
      <c r="Z37" s="109" t="str">
        <f>IF(Z36="","",VLOOKUP(Z36,'シフト記号表（勤務時間帯）'!$D$6:$X$47,21,FALSE))</f>
        <v/>
      </c>
      <c r="AA37" s="110" t="str">
        <f>IF(AA36="","",VLOOKUP(AA36,'シフト記号表（勤務時間帯）'!$D$6:$X$47,21,FALSE))</f>
        <v/>
      </c>
      <c r="AB37" s="108" t="str">
        <f>IF(AB36="","",VLOOKUP(AB36,'シフト記号表（勤務時間帯）'!$D$6:$X$47,21,FALSE))</f>
        <v/>
      </c>
      <c r="AC37" s="109" t="str">
        <f>IF(AC36="","",VLOOKUP(AC36,'シフト記号表（勤務時間帯）'!$D$6:$X$47,21,FALSE))</f>
        <v/>
      </c>
      <c r="AD37" s="109" t="str">
        <f>IF(AD36="","",VLOOKUP(AD36,'シフト記号表（勤務時間帯）'!$D$6:$X$47,21,FALSE))</f>
        <v/>
      </c>
      <c r="AE37" s="109" t="str">
        <f>IF(AE36="","",VLOOKUP(AE36,'シフト記号表（勤務時間帯）'!$D$6:$X$47,21,FALSE))</f>
        <v/>
      </c>
      <c r="AF37" s="109" t="str">
        <f>IF(AF36="","",VLOOKUP(AF36,'シフト記号表（勤務時間帯）'!$D$6:$X$47,21,FALSE))</f>
        <v/>
      </c>
      <c r="AG37" s="109" t="str">
        <f>IF(AG36="","",VLOOKUP(AG36,'シフト記号表（勤務時間帯）'!$D$6:$X$47,21,FALSE))</f>
        <v/>
      </c>
      <c r="AH37" s="110" t="str">
        <f>IF(AH36="","",VLOOKUP(AH36,'シフト記号表（勤務時間帯）'!$D$6:$X$47,21,FALSE))</f>
        <v/>
      </c>
      <c r="AI37" s="108" t="str">
        <f>IF(AI36="","",VLOOKUP(AI36,'シフト記号表（勤務時間帯）'!$D$6:$X$47,21,FALSE))</f>
        <v/>
      </c>
      <c r="AJ37" s="109" t="str">
        <f>IF(AJ36="","",VLOOKUP(AJ36,'シフト記号表（勤務時間帯）'!$D$6:$X$47,21,FALSE))</f>
        <v/>
      </c>
      <c r="AK37" s="109" t="str">
        <f>IF(AK36="","",VLOOKUP(AK36,'シフト記号表（勤務時間帯）'!$D$6:$X$47,21,FALSE))</f>
        <v/>
      </c>
      <c r="AL37" s="109" t="str">
        <f>IF(AL36="","",VLOOKUP(AL36,'シフト記号表（勤務時間帯）'!$D$6:$X$47,21,FALSE))</f>
        <v/>
      </c>
      <c r="AM37" s="109" t="str">
        <f>IF(AM36="","",VLOOKUP(AM36,'シフト記号表（勤務時間帯）'!$D$6:$X$47,21,FALSE))</f>
        <v/>
      </c>
      <c r="AN37" s="109" t="str">
        <f>IF(AN36="","",VLOOKUP(AN36,'シフト記号表（勤務時間帯）'!$D$6:$X$47,21,FALSE))</f>
        <v/>
      </c>
      <c r="AO37" s="110" t="str">
        <f>IF(AO36="","",VLOOKUP(AO36,'シフト記号表（勤務時間帯）'!$D$6:$X$47,21,FALSE))</f>
        <v/>
      </c>
      <c r="AP37" s="108" t="str">
        <f>IF(AP36="","",VLOOKUP(AP36,'シフト記号表（勤務時間帯）'!$D$6:$X$47,21,FALSE))</f>
        <v/>
      </c>
      <c r="AQ37" s="109" t="str">
        <f>IF(AQ36="","",VLOOKUP(AQ36,'シフト記号表（勤務時間帯）'!$D$6:$X$47,21,FALSE))</f>
        <v/>
      </c>
      <c r="AR37" s="109" t="str">
        <f>IF(AR36="","",VLOOKUP(AR36,'シフト記号表（勤務時間帯）'!$D$6:$X$47,21,FALSE))</f>
        <v/>
      </c>
      <c r="AS37" s="109" t="str">
        <f>IF(AS36="","",VLOOKUP(AS36,'シフト記号表（勤務時間帯）'!$D$6:$X$47,21,FALSE))</f>
        <v/>
      </c>
      <c r="AT37" s="109" t="str">
        <f>IF(AT36="","",VLOOKUP(AT36,'シフト記号表（勤務時間帯）'!$D$6:$X$47,21,FALSE))</f>
        <v/>
      </c>
      <c r="AU37" s="109" t="str">
        <f>IF(AU36="","",VLOOKUP(AU36,'シフト記号表（勤務時間帯）'!$D$6:$X$47,21,FALSE))</f>
        <v/>
      </c>
      <c r="AV37" s="110" t="str">
        <f>IF(AV36="","",VLOOKUP(AV36,'シフト記号表（勤務時間帯）'!$D$6:$X$47,21,FALSE))</f>
        <v/>
      </c>
      <c r="AW37" s="108" t="str">
        <f>IF(AW36="","",VLOOKUP(AW36,'シフト記号表（勤務時間帯）'!$D$6:$X$47,21,FALSE))</f>
        <v/>
      </c>
      <c r="AX37" s="109" t="str">
        <f>IF(AX36="","",VLOOKUP(AX36,'シフト記号表（勤務時間帯）'!$D$6:$X$47,21,FALSE))</f>
        <v/>
      </c>
      <c r="AY37" s="109" t="str">
        <f>IF(AY36="","",VLOOKUP(AY36,'シフト記号表（勤務時間帯）'!$D$6:$X$47,21,FALSE))</f>
        <v/>
      </c>
      <c r="AZ37" s="303">
        <f>IF($BC$3="４週",SUM(U37:AV37),IF($BC$3="暦月",SUM(U37:AY37),""))</f>
        <v>0</v>
      </c>
      <c r="BA37" s="304"/>
      <c r="BB37" s="305">
        <f>IF($BC$3="４週",AZ37/4,IF($BC$3="暦月",(AZ37/($BC$8/7)),""))</f>
        <v>0</v>
      </c>
      <c r="BC37" s="304"/>
      <c r="BD37" s="297"/>
      <c r="BE37" s="298"/>
      <c r="BF37" s="298"/>
      <c r="BG37" s="298"/>
      <c r="BH37" s="299"/>
    </row>
    <row r="38" spans="2:60" ht="20.25" customHeight="1" x14ac:dyDescent="0.4">
      <c r="B38" s="111"/>
      <c r="C38" s="288"/>
      <c r="D38" s="289"/>
      <c r="E38" s="290"/>
      <c r="F38" s="112"/>
      <c r="G38" s="113">
        <f>C36</f>
        <v>0</v>
      </c>
      <c r="H38" s="252"/>
      <c r="I38" s="269"/>
      <c r="J38" s="270"/>
      <c r="K38" s="270"/>
      <c r="L38" s="271"/>
      <c r="M38" s="259"/>
      <c r="N38" s="260"/>
      <c r="O38" s="261"/>
      <c r="P38" s="114" t="s">
        <v>74</v>
      </c>
      <c r="Q38" s="134"/>
      <c r="R38" s="134"/>
      <c r="S38" s="116"/>
      <c r="T38" s="117"/>
      <c r="U38" s="118" t="str">
        <f>IF(U36="","",VLOOKUP(U36,'シフト記号表（勤務時間帯）'!$D$6:$Z$47,23,FALSE))</f>
        <v/>
      </c>
      <c r="V38" s="119" t="str">
        <f>IF(V36="","",VLOOKUP(V36,'シフト記号表（勤務時間帯）'!$D$6:$Z$47,23,FALSE))</f>
        <v/>
      </c>
      <c r="W38" s="119" t="str">
        <f>IF(W36="","",VLOOKUP(W36,'シフト記号表（勤務時間帯）'!$D$6:$Z$47,23,FALSE))</f>
        <v/>
      </c>
      <c r="X38" s="119" t="str">
        <f>IF(X36="","",VLOOKUP(X36,'シフト記号表（勤務時間帯）'!$D$6:$Z$47,23,FALSE))</f>
        <v/>
      </c>
      <c r="Y38" s="119" t="str">
        <f>IF(Y36="","",VLOOKUP(Y36,'シフト記号表（勤務時間帯）'!$D$6:$Z$47,23,FALSE))</f>
        <v/>
      </c>
      <c r="Z38" s="119" t="str">
        <f>IF(Z36="","",VLOOKUP(Z36,'シフト記号表（勤務時間帯）'!$D$6:$Z$47,23,FALSE))</f>
        <v/>
      </c>
      <c r="AA38" s="120" t="str">
        <f>IF(AA36="","",VLOOKUP(AA36,'シフト記号表（勤務時間帯）'!$D$6:$Z$47,23,FALSE))</f>
        <v/>
      </c>
      <c r="AB38" s="118" t="str">
        <f>IF(AB36="","",VLOOKUP(AB36,'シフト記号表（勤務時間帯）'!$D$6:$Z$47,23,FALSE))</f>
        <v/>
      </c>
      <c r="AC38" s="119" t="str">
        <f>IF(AC36="","",VLOOKUP(AC36,'シフト記号表（勤務時間帯）'!$D$6:$Z$47,23,FALSE))</f>
        <v/>
      </c>
      <c r="AD38" s="119" t="str">
        <f>IF(AD36="","",VLOOKUP(AD36,'シフト記号表（勤務時間帯）'!$D$6:$Z$47,23,FALSE))</f>
        <v/>
      </c>
      <c r="AE38" s="119" t="str">
        <f>IF(AE36="","",VLOOKUP(AE36,'シフト記号表（勤務時間帯）'!$D$6:$Z$47,23,FALSE))</f>
        <v/>
      </c>
      <c r="AF38" s="119" t="str">
        <f>IF(AF36="","",VLOOKUP(AF36,'シフト記号表（勤務時間帯）'!$D$6:$Z$47,23,FALSE))</f>
        <v/>
      </c>
      <c r="AG38" s="119" t="str">
        <f>IF(AG36="","",VLOOKUP(AG36,'シフト記号表（勤務時間帯）'!$D$6:$Z$47,23,FALSE))</f>
        <v/>
      </c>
      <c r="AH38" s="120" t="str">
        <f>IF(AH36="","",VLOOKUP(AH36,'シフト記号表（勤務時間帯）'!$D$6:$Z$47,23,FALSE))</f>
        <v/>
      </c>
      <c r="AI38" s="118" t="str">
        <f>IF(AI36="","",VLOOKUP(AI36,'シフト記号表（勤務時間帯）'!$D$6:$Z$47,23,FALSE))</f>
        <v/>
      </c>
      <c r="AJ38" s="119" t="str">
        <f>IF(AJ36="","",VLOOKUP(AJ36,'シフト記号表（勤務時間帯）'!$D$6:$Z$47,23,FALSE))</f>
        <v/>
      </c>
      <c r="AK38" s="119" t="str">
        <f>IF(AK36="","",VLOOKUP(AK36,'シフト記号表（勤務時間帯）'!$D$6:$Z$47,23,FALSE))</f>
        <v/>
      </c>
      <c r="AL38" s="119" t="str">
        <f>IF(AL36="","",VLOOKUP(AL36,'シフト記号表（勤務時間帯）'!$D$6:$Z$47,23,FALSE))</f>
        <v/>
      </c>
      <c r="AM38" s="119" t="str">
        <f>IF(AM36="","",VLOOKUP(AM36,'シフト記号表（勤務時間帯）'!$D$6:$Z$47,23,FALSE))</f>
        <v/>
      </c>
      <c r="AN38" s="119" t="str">
        <f>IF(AN36="","",VLOOKUP(AN36,'シフト記号表（勤務時間帯）'!$D$6:$Z$47,23,FALSE))</f>
        <v/>
      </c>
      <c r="AO38" s="120" t="str">
        <f>IF(AO36="","",VLOOKUP(AO36,'シフト記号表（勤務時間帯）'!$D$6:$Z$47,23,FALSE))</f>
        <v/>
      </c>
      <c r="AP38" s="118" t="str">
        <f>IF(AP36="","",VLOOKUP(AP36,'シフト記号表（勤務時間帯）'!$D$6:$Z$47,23,FALSE))</f>
        <v/>
      </c>
      <c r="AQ38" s="119" t="str">
        <f>IF(AQ36="","",VLOOKUP(AQ36,'シフト記号表（勤務時間帯）'!$D$6:$Z$47,23,FALSE))</f>
        <v/>
      </c>
      <c r="AR38" s="119" t="str">
        <f>IF(AR36="","",VLOOKUP(AR36,'シフト記号表（勤務時間帯）'!$D$6:$Z$47,23,FALSE))</f>
        <v/>
      </c>
      <c r="AS38" s="119" t="str">
        <f>IF(AS36="","",VLOOKUP(AS36,'シフト記号表（勤務時間帯）'!$D$6:$Z$47,23,FALSE))</f>
        <v/>
      </c>
      <c r="AT38" s="119" t="str">
        <f>IF(AT36="","",VLOOKUP(AT36,'シフト記号表（勤務時間帯）'!$D$6:$Z$47,23,FALSE))</f>
        <v/>
      </c>
      <c r="AU38" s="119" t="str">
        <f>IF(AU36="","",VLOOKUP(AU36,'シフト記号表（勤務時間帯）'!$D$6:$Z$47,23,FALSE))</f>
        <v/>
      </c>
      <c r="AV38" s="120" t="str">
        <f>IF(AV36="","",VLOOKUP(AV36,'シフト記号表（勤務時間帯）'!$D$6:$Z$47,23,FALSE))</f>
        <v/>
      </c>
      <c r="AW38" s="118" t="str">
        <f>IF(AW36="","",VLOOKUP(AW36,'シフト記号表（勤務時間帯）'!$D$6:$Z$47,23,FALSE))</f>
        <v/>
      </c>
      <c r="AX38" s="119" t="str">
        <f>IF(AX36="","",VLOOKUP(AX36,'シフト記号表（勤務時間帯）'!$D$6:$Z$47,23,FALSE))</f>
        <v/>
      </c>
      <c r="AY38" s="119" t="str">
        <f>IF(AY36="","",VLOOKUP(AY36,'シフト記号表（勤務時間帯）'!$D$6:$Z$47,23,FALSE))</f>
        <v/>
      </c>
      <c r="AZ38" s="306">
        <f>IF($BC$3="４週",SUM(U38:AV38),IF($BC$3="暦月",SUM(U38:AY38),""))</f>
        <v>0</v>
      </c>
      <c r="BA38" s="307"/>
      <c r="BB38" s="308">
        <f>IF($BC$3="４週",AZ38/4,IF($BC$3="暦月",(AZ38/($BC$8/7)),""))</f>
        <v>0</v>
      </c>
      <c r="BC38" s="307"/>
      <c r="BD38" s="300"/>
      <c r="BE38" s="301"/>
      <c r="BF38" s="301"/>
      <c r="BG38" s="301"/>
      <c r="BH38" s="302"/>
    </row>
    <row r="39" spans="2:60" ht="20.25" customHeight="1" x14ac:dyDescent="0.4">
      <c r="B39" s="121"/>
      <c r="C39" s="282"/>
      <c r="D39" s="283"/>
      <c r="E39" s="284"/>
      <c r="F39" s="102"/>
      <c r="G39" s="103"/>
      <c r="H39" s="250"/>
      <c r="I39" s="263"/>
      <c r="J39" s="264"/>
      <c r="K39" s="264"/>
      <c r="L39" s="265"/>
      <c r="M39" s="253"/>
      <c r="N39" s="254"/>
      <c r="O39" s="255"/>
      <c r="P39" s="124" t="s">
        <v>18</v>
      </c>
      <c r="Q39" s="125"/>
      <c r="R39" s="125"/>
      <c r="S39" s="126"/>
      <c r="T39" s="127"/>
      <c r="U39" s="128"/>
      <c r="V39" s="129"/>
      <c r="W39" s="129"/>
      <c r="X39" s="129"/>
      <c r="Y39" s="129"/>
      <c r="Z39" s="129"/>
      <c r="AA39" s="130"/>
      <c r="AB39" s="128"/>
      <c r="AC39" s="129"/>
      <c r="AD39" s="129"/>
      <c r="AE39" s="129"/>
      <c r="AF39" s="129"/>
      <c r="AG39" s="129"/>
      <c r="AH39" s="130"/>
      <c r="AI39" s="128"/>
      <c r="AJ39" s="129"/>
      <c r="AK39" s="129"/>
      <c r="AL39" s="129"/>
      <c r="AM39" s="129"/>
      <c r="AN39" s="129"/>
      <c r="AO39" s="130"/>
      <c r="AP39" s="128"/>
      <c r="AQ39" s="129"/>
      <c r="AR39" s="129"/>
      <c r="AS39" s="129"/>
      <c r="AT39" s="129"/>
      <c r="AU39" s="129"/>
      <c r="AV39" s="130"/>
      <c r="AW39" s="128"/>
      <c r="AX39" s="129"/>
      <c r="AY39" s="129"/>
      <c r="AZ39" s="262"/>
      <c r="BA39" s="249"/>
      <c r="BB39" s="248"/>
      <c r="BC39" s="249"/>
      <c r="BD39" s="294"/>
      <c r="BE39" s="295"/>
      <c r="BF39" s="295"/>
      <c r="BG39" s="295"/>
      <c r="BH39" s="296"/>
    </row>
    <row r="40" spans="2:60" ht="20.25" customHeight="1" x14ac:dyDescent="0.4">
      <c r="B40" s="101">
        <f>B37+1</f>
        <v>7</v>
      </c>
      <c r="C40" s="285"/>
      <c r="D40" s="286"/>
      <c r="E40" s="287"/>
      <c r="F40" s="102">
        <f>C39</f>
        <v>0</v>
      </c>
      <c r="G40" s="103"/>
      <c r="H40" s="251"/>
      <c r="I40" s="266"/>
      <c r="J40" s="267"/>
      <c r="K40" s="267"/>
      <c r="L40" s="268"/>
      <c r="M40" s="256"/>
      <c r="N40" s="257"/>
      <c r="O40" s="258"/>
      <c r="P40" s="104" t="s">
        <v>73</v>
      </c>
      <c r="Q40" s="105"/>
      <c r="R40" s="105"/>
      <c r="S40" s="106"/>
      <c r="T40" s="107"/>
      <c r="U40" s="108" t="str">
        <f>IF(U39="","",VLOOKUP(U39,'シフト記号表（勤務時間帯）'!$D$6:$X$47,21,FALSE))</f>
        <v/>
      </c>
      <c r="V40" s="109" t="str">
        <f>IF(V39="","",VLOOKUP(V39,'シフト記号表（勤務時間帯）'!$D$6:$X$47,21,FALSE))</f>
        <v/>
      </c>
      <c r="W40" s="109" t="str">
        <f>IF(W39="","",VLOOKUP(W39,'シフト記号表（勤務時間帯）'!$D$6:$X$47,21,FALSE))</f>
        <v/>
      </c>
      <c r="X40" s="109" t="str">
        <f>IF(X39="","",VLOOKUP(X39,'シフト記号表（勤務時間帯）'!$D$6:$X$47,21,FALSE))</f>
        <v/>
      </c>
      <c r="Y40" s="109" t="str">
        <f>IF(Y39="","",VLOOKUP(Y39,'シフト記号表（勤務時間帯）'!$D$6:$X$47,21,FALSE))</f>
        <v/>
      </c>
      <c r="Z40" s="109" t="str">
        <f>IF(Z39="","",VLOOKUP(Z39,'シフト記号表（勤務時間帯）'!$D$6:$X$47,21,FALSE))</f>
        <v/>
      </c>
      <c r="AA40" s="110" t="str">
        <f>IF(AA39="","",VLOOKUP(AA39,'シフト記号表（勤務時間帯）'!$D$6:$X$47,21,FALSE))</f>
        <v/>
      </c>
      <c r="AB40" s="108" t="str">
        <f>IF(AB39="","",VLOOKUP(AB39,'シフト記号表（勤務時間帯）'!$D$6:$X$47,21,FALSE))</f>
        <v/>
      </c>
      <c r="AC40" s="109" t="str">
        <f>IF(AC39="","",VLOOKUP(AC39,'シフト記号表（勤務時間帯）'!$D$6:$X$47,21,FALSE))</f>
        <v/>
      </c>
      <c r="AD40" s="109" t="str">
        <f>IF(AD39="","",VLOOKUP(AD39,'シフト記号表（勤務時間帯）'!$D$6:$X$47,21,FALSE))</f>
        <v/>
      </c>
      <c r="AE40" s="109" t="str">
        <f>IF(AE39="","",VLOOKUP(AE39,'シフト記号表（勤務時間帯）'!$D$6:$X$47,21,FALSE))</f>
        <v/>
      </c>
      <c r="AF40" s="109" t="str">
        <f>IF(AF39="","",VLOOKUP(AF39,'シフト記号表（勤務時間帯）'!$D$6:$X$47,21,FALSE))</f>
        <v/>
      </c>
      <c r="AG40" s="109" t="str">
        <f>IF(AG39="","",VLOOKUP(AG39,'シフト記号表（勤務時間帯）'!$D$6:$X$47,21,FALSE))</f>
        <v/>
      </c>
      <c r="AH40" s="110" t="str">
        <f>IF(AH39="","",VLOOKUP(AH39,'シフト記号表（勤務時間帯）'!$D$6:$X$47,21,FALSE))</f>
        <v/>
      </c>
      <c r="AI40" s="108" t="str">
        <f>IF(AI39="","",VLOOKUP(AI39,'シフト記号表（勤務時間帯）'!$D$6:$X$47,21,FALSE))</f>
        <v/>
      </c>
      <c r="AJ40" s="109" t="str">
        <f>IF(AJ39="","",VLOOKUP(AJ39,'シフト記号表（勤務時間帯）'!$D$6:$X$47,21,FALSE))</f>
        <v/>
      </c>
      <c r="AK40" s="109" t="str">
        <f>IF(AK39="","",VLOOKUP(AK39,'シフト記号表（勤務時間帯）'!$D$6:$X$47,21,FALSE))</f>
        <v/>
      </c>
      <c r="AL40" s="109" t="str">
        <f>IF(AL39="","",VLOOKUP(AL39,'シフト記号表（勤務時間帯）'!$D$6:$X$47,21,FALSE))</f>
        <v/>
      </c>
      <c r="AM40" s="109" t="str">
        <f>IF(AM39="","",VLOOKUP(AM39,'シフト記号表（勤務時間帯）'!$D$6:$X$47,21,FALSE))</f>
        <v/>
      </c>
      <c r="AN40" s="109" t="str">
        <f>IF(AN39="","",VLOOKUP(AN39,'シフト記号表（勤務時間帯）'!$D$6:$X$47,21,FALSE))</f>
        <v/>
      </c>
      <c r="AO40" s="110" t="str">
        <f>IF(AO39="","",VLOOKUP(AO39,'シフト記号表（勤務時間帯）'!$D$6:$X$47,21,FALSE))</f>
        <v/>
      </c>
      <c r="AP40" s="108" t="str">
        <f>IF(AP39="","",VLOOKUP(AP39,'シフト記号表（勤務時間帯）'!$D$6:$X$47,21,FALSE))</f>
        <v/>
      </c>
      <c r="AQ40" s="109" t="str">
        <f>IF(AQ39="","",VLOOKUP(AQ39,'シフト記号表（勤務時間帯）'!$D$6:$X$47,21,FALSE))</f>
        <v/>
      </c>
      <c r="AR40" s="109" t="str">
        <f>IF(AR39="","",VLOOKUP(AR39,'シフト記号表（勤務時間帯）'!$D$6:$X$47,21,FALSE))</f>
        <v/>
      </c>
      <c r="AS40" s="109" t="str">
        <f>IF(AS39="","",VLOOKUP(AS39,'シフト記号表（勤務時間帯）'!$D$6:$X$47,21,FALSE))</f>
        <v/>
      </c>
      <c r="AT40" s="109" t="str">
        <f>IF(AT39="","",VLOOKUP(AT39,'シフト記号表（勤務時間帯）'!$D$6:$X$47,21,FALSE))</f>
        <v/>
      </c>
      <c r="AU40" s="109" t="str">
        <f>IF(AU39="","",VLOOKUP(AU39,'シフト記号表（勤務時間帯）'!$D$6:$X$47,21,FALSE))</f>
        <v/>
      </c>
      <c r="AV40" s="110" t="str">
        <f>IF(AV39="","",VLOOKUP(AV39,'シフト記号表（勤務時間帯）'!$D$6:$X$47,21,FALSE))</f>
        <v/>
      </c>
      <c r="AW40" s="108" t="str">
        <f>IF(AW39="","",VLOOKUP(AW39,'シフト記号表（勤務時間帯）'!$D$6:$X$47,21,FALSE))</f>
        <v/>
      </c>
      <c r="AX40" s="109" t="str">
        <f>IF(AX39="","",VLOOKUP(AX39,'シフト記号表（勤務時間帯）'!$D$6:$X$47,21,FALSE))</f>
        <v/>
      </c>
      <c r="AY40" s="109" t="str">
        <f>IF(AY39="","",VLOOKUP(AY39,'シフト記号表（勤務時間帯）'!$D$6:$X$47,21,FALSE))</f>
        <v/>
      </c>
      <c r="AZ40" s="303">
        <f>IF($BC$3="４週",SUM(U40:AV40),IF($BC$3="暦月",SUM(U40:AY40),""))</f>
        <v>0</v>
      </c>
      <c r="BA40" s="304"/>
      <c r="BB40" s="305">
        <f>IF($BC$3="４週",AZ40/4,IF($BC$3="暦月",(AZ40/($BC$8/7)),""))</f>
        <v>0</v>
      </c>
      <c r="BC40" s="304"/>
      <c r="BD40" s="297"/>
      <c r="BE40" s="298"/>
      <c r="BF40" s="298"/>
      <c r="BG40" s="298"/>
      <c r="BH40" s="299"/>
    </row>
    <row r="41" spans="2:60" ht="20.25" customHeight="1" x14ac:dyDescent="0.4">
      <c r="B41" s="111"/>
      <c r="C41" s="288"/>
      <c r="D41" s="289"/>
      <c r="E41" s="290"/>
      <c r="F41" s="112"/>
      <c r="G41" s="113">
        <f>C39</f>
        <v>0</v>
      </c>
      <c r="H41" s="252"/>
      <c r="I41" s="269"/>
      <c r="J41" s="270"/>
      <c r="K41" s="270"/>
      <c r="L41" s="271"/>
      <c r="M41" s="259"/>
      <c r="N41" s="260"/>
      <c r="O41" s="261"/>
      <c r="P41" s="114" t="s">
        <v>74</v>
      </c>
      <c r="Q41" s="131"/>
      <c r="R41" s="131"/>
      <c r="S41" s="132"/>
      <c r="T41" s="133"/>
      <c r="U41" s="118" t="str">
        <f>IF(U39="","",VLOOKUP(U39,'シフト記号表（勤務時間帯）'!$D$6:$Z$47,23,FALSE))</f>
        <v/>
      </c>
      <c r="V41" s="119" t="str">
        <f>IF(V39="","",VLOOKUP(V39,'シフト記号表（勤務時間帯）'!$D$6:$Z$47,23,FALSE))</f>
        <v/>
      </c>
      <c r="W41" s="119" t="str">
        <f>IF(W39="","",VLOOKUP(W39,'シフト記号表（勤務時間帯）'!$D$6:$Z$47,23,FALSE))</f>
        <v/>
      </c>
      <c r="X41" s="119" t="str">
        <f>IF(X39="","",VLOOKUP(X39,'シフト記号表（勤務時間帯）'!$D$6:$Z$47,23,FALSE))</f>
        <v/>
      </c>
      <c r="Y41" s="119" t="str">
        <f>IF(Y39="","",VLOOKUP(Y39,'シフト記号表（勤務時間帯）'!$D$6:$Z$47,23,FALSE))</f>
        <v/>
      </c>
      <c r="Z41" s="119" t="str">
        <f>IF(Z39="","",VLOOKUP(Z39,'シフト記号表（勤務時間帯）'!$D$6:$Z$47,23,FALSE))</f>
        <v/>
      </c>
      <c r="AA41" s="120" t="str">
        <f>IF(AA39="","",VLOOKUP(AA39,'シフト記号表（勤務時間帯）'!$D$6:$Z$47,23,FALSE))</f>
        <v/>
      </c>
      <c r="AB41" s="118" t="str">
        <f>IF(AB39="","",VLOOKUP(AB39,'シフト記号表（勤務時間帯）'!$D$6:$Z$47,23,FALSE))</f>
        <v/>
      </c>
      <c r="AC41" s="119" t="str">
        <f>IF(AC39="","",VLOOKUP(AC39,'シフト記号表（勤務時間帯）'!$D$6:$Z$47,23,FALSE))</f>
        <v/>
      </c>
      <c r="AD41" s="119" t="str">
        <f>IF(AD39="","",VLOOKUP(AD39,'シフト記号表（勤務時間帯）'!$D$6:$Z$47,23,FALSE))</f>
        <v/>
      </c>
      <c r="AE41" s="119" t="str">
        <f>IF(AE39="","",VLOOKUP(AE39,'シフト記号表（勤務時間帯）'!$D$6:$Z$47,23,FALSE))</f>
        <v/>
      </c>
      <c r="AF41" s="119" t="str">
        <f>IF(AF39="","",VLOOKUP(AF39,'シフト記号表（勤務時間帯）'!$D$6:$Z$47,23,FALSE))</f>
        <v/>
      </c>
      <c r="AG41" s="119" t="str">
        <f>IF(AG39="","",VLOOKUP(AG39,'シフト記号表（勤務時間帯）'!$D$6:$Z$47,23,FALSE))</f>
        <v/>
      </c>
      <c r="AH41" s="120" t="str">
        <f>IF(AH39="","",VLOOKUP(AH39,'シフト記号表（勤務時間帯）'!$D$6:$Z$47,23,FALSE))</f>
        <v/>
      </c>
      <c r="AI41" s="118" t="str">
        <f>IF(AI39="","",VLOOKUP(AI39,'シフト記号表（勤務時間帯）'!$D$6:$Z$47,23,FALSE))</f>
        <v/>
      </c>
      <c r="AJ41" s="119" t="str">
        <f>IF(AJ39="","",VLOOKUP(AJ39,'シフト記号表（勤務時間帯）'!$D$6:$Z$47,23,FALSE))</f>
        <v/>
      </c>
      <c r="AK41" s="119" t="str">
        <f>IF(AK39="","",VLOOKUP(AK39,'シフト記号表（勤務時間帯）'!$D$6:$Z$47,23,FALSE))</f>
        <v/>
      </c>
      <c r="AL41" s="119" t="str">
        <f>IF(AL39="","",VLOOKUP(AL39,'シフト記号表（勤務時間帯）'!$D$6:$Z$47,23,FALSE))</f>
        <v/>
      </c>
      <c r="AM41" s="119" t="str">
        <f>IF(AM39="","",VLOOKUP(AM39,'シフト記号表（勤務時間帯）'!$D$6:$Z$47,23,FALSE))</f>
        <v/>
      </c>
      <c r="AN41" s="119" t="str">
        <f>IF(AN39="","",VLOOKUP(AN39,'シフト記号表（勤務時間帯）'!$D$6:$Z$47,23,FALSE))</f>
        <v/>
      </c>
      <c r="AO41" s="120" t="str">
        <f>IF(AO39="","",VLOOKUP(AO39,'シフト記号表（勤務時間帯）'!$D$6:$Z$47,23,FALSE))</f>
        <v/>
      </c>
      <c r="AP41" s="118" t="str">
        <f>IF(AP39="","",VLOOKUP(AP39,'シフト記号表（勤務時間帯）'!$D$6:$Z$47,23,FALSE))</f>
        <v/>
      </c>
      <c r="AQ41" s="119" t="str">
        <f>IF(AQ39="","",VLOOKUP(AQ39,'シフト記号表（勤務時間帯）'!$D$6:$Z$47,23,FALSE))</f>
        <v/>
      </c>
      <c r="AR41" s="119" t="str">
        <f>IF(AR39="","",VLOOKUP(AR39,'シフト記号表（勤務時間帯）'!$D$6:$Z$47,23,FALSE))</f>
        <v/>
      </c>
      <c r="AS41" s="119" t="str">
        <f>IF(AS39="","",VLOOKUP(AS39,'シフト記号表（勤務時間帯）'!$D$6:$Z$47,23,FALSE))</f>
        <v/>
      </c>
      <c r="AT41" s="119" t="str">
        <f>IF(AT39="","",VLOOKUP(AT39,'シフト記号表（勤務時間帯）'!$D$6:$Z$47,23,FALSE))</f>
        <v/>
      </c>
      <c r="AU41" s="119" t="str">
        <f>IF(AU39="","",VLOOKUP(AU39,'シフト記号表（勤務時間帯）'!$D$6:$Z$47,23,FALSE))</f>
        <v/>
      </c>
      <c r="AV41" s="120" t="str">
        <f>IF(AV39="","",VLOOKUP(AV39,'シフト記号表（勤務時間帯）'!$D$6:$Z$47,23,FALSE))</f>
        <v/>
      </c>
      <c r="AW41" s="118" t="str">
        <f>IF(AW39="","",VLOOKUP(AW39,'シフト記号表（勤務時間帯）'!$D$6:$Z$47,23,FALSE))</f>
        <v/>
      </c>
      <c r="AX41" s="119" t="str">
        <f>IF(AX39="","",VLOOKUP(AX39,'シフト記号表（勤務時間帯）'!$D$6:$Z$47,23,FALSE))</f>
        <v/>
      </c>
      <c r="AY41" s="119" t="str">
        <f>IF(AY39="","",VLOOKUP(AY39,'シフト記号表（勤務時間帯）'!$D$6:$Z$47,23,FALSE))</f>
        <v/>
      </c>
      <c r="AZ41" s="306">
        <f>IF($BC$3="４週",SUM(U41:AV41),IF($BC$3="暦月",SUM(U41:AY41),""))</f>
        <v>0</v>
      </c>
      <c r="BA41" s="307"/>
      <c r="BB41" s="308">
        <f>IF($BC$3="４週",AZ41/4,IF($BC$3="暦月",(AZ41/($BC$8/7)),""))</f>
        <v>0</v>
      </c>
      <c r="BC41" s="307"/>
      <c r="BD41" s="300"/>
      <c r="BE41" s="301"/>
      <c r="BF41" s="301"/>
      <c r="BG41" s="301"/>
      <c r="BH41" s="302"/>
    </row>
    <row r="42" spans="2:60" ht="20.25" customHeight="1" x14ac:dyDescent="0.4">
      <c r="B42" s="121"/>
      <c r="C42" s="282"/>
      <c r="D42" s="283"/>
      <c r="E42" s="284"/>
      <c r="F42" s="102"/>
      <c r="G42" s="103"/>
      <c r="H42" s="250"/>
      <c r="I42" s="263"/>
      <c r="J42" s="264"/>
      <c r="K42" s="264"/>
      <c r="L42" s="265"/>
      <c r="M42" s="253"/>
      <c r="N42" s="254"/>
      <c r="O42" s="255"/>
      <c r="P42" s="124" t="s">
        <v>18</v>
      </c>
      <c r="Q42" s="125"/>
      <c r="R42" s="125"/>
      <c r="S42" s="126"/>
      <c r="T42" s="127"/>
      <c r="U42" s="128"/>
      <c r="V42" s="129"/>
      <c r="W42" s="129"/>
      <c r="X42" s="129"/>
      <c r="Y42" s="129"/>
      <c r="Z42" s="129"/>
      <c r="AA42" s="130"/>
      <c r="AB42" s="128"/>
      <c r="AC42" s="129"/>
      <c r="AD42" s="129"/>
      <c r="AE42" s="129"/>
      <c r="AF42" s="129"/>
      <c r="AG42" s="129"/>
      <c r="AH42" s="130"/>
      <c r="AI42" s="128"/>
      <c r="AJ42" s="129"/>
      <c r="AK42" s="129"/>
      <c r="AL42" s="129"/>
      <c r="AM42" s="129"/>
      <c r="AN42" s="129"/>
      <c r="AO42" s="130"/>
      <c r="AP42" s="128"/>
      <c r="AQ42" s="129"/>
      <c r="AR42" s="129"/>
      <c r="AS42" s="129"/>
      <c r="AT42" s="129"/>
      <c r="AU42" s="129"/>
      <c r="AV42" s="130"/>
      <c r="AW42" s="128"/>
      <c r="AX42" s="129"/>
      <c r="AY42" s="129"/>
      <c r="AZ42" s="262"/>
      <c r="BA42" s="249"/>
      <c r="BB42" s="248"/>
      <c r="BC42" s="249"/>
      <c r="BD42" s="294"/>
      <c r="BE42" s="295"/>
      <c r="BF42" s="295"/>
      <c r="BG42" s="295"/>
      <c r="BH42" s="296"/>
    </row>
    <row r="43" spans="2:60" ht="20.25" customHeight="1" x14ac:dyDescent="0.4">
      <c r="B43" s="101">
        <f>B40+1</f>
        <v>8</v>
      </c>
      <c r="C43" s="285"/>
      <c r="D43" s="286"/>
      <c r="E43" s="287"/>
      <c r="F43" s="102">
        <f>C42</f>
        <v>0</v>
      </c>
      <c r="G43" s="103"/>
      <c r="H43" s="251"/>
      <c r="I43" s="266"/>
      <c r="J43" s="267"/>
      <c r="K43" s="267"/>
      <c r="L43" s="268"/>
      <c r="M43" s="256"/>
      <c r="N43" s="257"/>
      <c r="O43" s="258"/>
      <c r="P43" s="104" t="s">
        <v>73</v>
      </c>
      <c r="Q43" s="105"/>
      <c r="R43" s="105"/>
      <c r="S43" s="106"/>
      <c r="T43" s="107"/>
      <c r="U43" s="108" t="str">
        <f>IF(U42="","",VLOOKUP(U42,'シフト記号表（勤務時間帯）'!$D$6:$X$47,21,FALSE))</f>
        <v/>
      </c>
      <c r="V43" s="109" t="str">
        <f>IF(V42="","",VLOOKUP(V42,'シフト記号表（勤務時間帯）'!$D$6:$X$47,21,FALSE))</f>
        <v/>
      </c>
      <c r="W43" s="109" t="str">
        <f>IF(W42="","",VLOOKUP(W42,'シフト記号表（勤務時間帯）'!$D$6:$X$47,21,FALSE))</f>
        <v/>
      </c>
      <c r="X43" s="109" t="str">
        <f>IF(X42="","",VLOOKUP(X42,'シフト記号表（勤務時間帯）'!$D$6:$X$47,21,FALSE))</f>
        <v/>
      </c>
      <c r="Y43" s="109" t="str">
        <f>IF(Y42="","",VLOOKUP(Y42,'シフト記号表（勤務時間帯）'!$D$6:$X$47,21,FALSE))</f>
        <v/>
      </c>
      <c r="Z43" s="109" t="str">
        <f>IF(Z42="","",VLOOKUP(Z42,'シフト記号表（勤務時間帯）'!$D$6:$X$47,21,FALSE))</f>
        <v/>
      </c>
      <c r="AA43" s="110" t="str">
        <f>IF(AA42="","",VLOOKUP(AA42,'シフト記号表（勤務時間帯）'!$D$6:$X$47,21,FALSE))</f>
        <v/>
      </c>
      <c r="AB43" s="108" t="str">
        <f>IF(AB42="","",VLOOKUP(AB42,'シフト記号表（勤務時間帯）'!$D$6:$X$47,21,FALSE))</f>
        <v/>
      </c>
      <c r="AC43" s="109" t="str">
        <f>IF(AC42="","",VLOOKUP(AC42,'シフト記号表（勤務時間帯）'!$D$6:$X$47,21,FALSE))</f>
        <v/>
      </c>
      <c r="AD43" s="109" t="str">
        <f>IF(AD42="","",VLOOKUP(AD42,'シフト記号表（勤務時間帯）'!$D$6:$X$47,21,FALSE))</f>
        <v/>
      </c>
      <c r="AE43" s="109" t="str">
        <f>IF(AE42="","",VLOOKUP(AE42,'シフト記号表（勤務時間帯）'!$D$6:$X$47,21,FALSE))</f>
        <v/>
      </c>
      <c r="AF43" s="109" t="str">
        <f>IF(AF42="","",VLOOKUP(AF42,'シフト記号表（勤務時間帯）'!$D$6:$X$47,21,FALSE))</f>
        <v/>
      </c>
      <c r="AG43" s="109" t="str">
        <f>IF(AG42="","",VLOOKUP(AG42,'シフト記号表（勤務時間帯）'!$D$6:$X$47,21,FALSE))</f>
        <v/>
      </c>
      <c r="AH43" s="110" t="str">
        <f>IF(AH42="","",VLOOKUP(AH42,'シフト記号表（勤務時間帯）'!$D$6:$X$47,21,FALSE))</f>
        <v/>
      </c>
      <c r="AI43" s="108" t="str">
        <f>IF(AI42="","",VLOOKUP(AI42,'シフト記号表（勤務時間帯）'!$D$6:$X$47,21,FALSE))</f>
        <v/>
      </c>
      <c r="AJ43" s="109" t="str">
        <f>IF(AJ42="","",VLOOKUP(AJ42,'シフト記号表（勤務時間帯）'!$D$6:$X$47,21,FALSE))</f>
        <v/>
      </c>
      <c r="AK43" s="109" t="str">
        <f>IF(AK42="","",VLOOKUP(AK42,'シフト記号表（勤務時間帯）'!$D$6:$X$47,21,FALSE))</f>
        <v/>
      </c>
      <c r="AL43" s="109" t="str">
        <f>IF(AL42="","",VLOOKUP(AL42,'シフト記号表（勤務時間帯）'!$D$6:$X$47,21,FALSE))</f>
        <v/>
      </c>
      <c r="AM43" s="109" t="str">
        <f>IF(AM42="","",VLOOKUP(AM42,'シフト記号表（勤務時間帯）'!$D$6:$X$47,21,FALSE))</f>
        <v/>
      </c>
      <c r="AN43" s="109" t="str">
        <f>IF(AN42="","",VLOOKUP(AN42,'シフト記号表（勤務時間帯）'!$D$6:$X$47,21,FALSE))</f>
        <v/>
      </c>
      <c r="AO43" s="110" t="str">
        <f>IF(AO42="","",VLOOKUP(AO42,'シフト記号表（勤務時間帯）'!$D$6:$X$47,21,FALSE))</f>
        <v/>
      </c>
      <c r="AP43" s="108" t="str">
        <f>IF(AP42="","",VLOOKUP(AP42,'シフト記号表（勤務時間帯）'!$D$6:$X$47,21,FALSE))</f>
        <v/>
      </c>
      <c r="AQ43" s="109" t="str">
        <f>IF(AQ42="","",VLOOKUP(AQ42,'シフト記号表（勤務時間帯）'!$D$6:$X$47,21,FALSE))</f>
        <v/>
      </c>
      <c r="AR43" s="109" t="str">
        <f>IF(AR42="","",VLOOKUP(AR42,'シフト記号表（勤務時間帯）'!$D$6:$X$47,21,FALSE))</f>
        <v/>
      </c>
      <c r="AS43" s="109" t="str">
        <f>IF(AS42="","",VLOOKUP(AS42,'シフト記号表（勤務時間帯）'!$D$6:$X$47,21,FALSE))</f>
        <v/>
      </c>
      <c r="AT43" s="109" t="str">
        <f>IF(AT42="","",VLOOKUP(AT42,'シフト記号表（勤務時間帯）'!$D$6:$X$47,21,FALSE))</f>
        <v/>
      </c>
      <c r="AU43" s="109" t="str">
        <f>IF(AU42="","",VLOOKUP(AU42,'シフト記号表（勤務時間帯）'!$D$6:$X$47,21,FALSE))</f>
        <v/>
      </c>
      <c r="AV43" s="110" t="str">
        <f>IF(AV42="","",VLOOKUP(AV42,'シフト記号表（勤務時間帯）'!$D$6:$X$47,21,FALSE))</f>
        <v/>
      </c>
      <c r="AW43" s="108" t="str">
        <f>IF(AW42="","",VLOOKUP(AW42,'シフト記号表（勤務時間帯）'!$D$6:$X$47,21,FALSE))</f>
        <v/>
      </c>
      <c r="AX43" s="109" t="str">
        <f>IF(AX42="","",VLOOKUP(AX42,'シフト記号表（勤務時間帯）'!$D$6:$X$47,21,FALSE))</f>
        <v/>
      </c>
      <c r="AY43" s="109" t="str">
        <f>IF(AY42="","",VLOOKUP(AY42,'シフト記号表（勤務時間帯）'!$D$6:$X$47,21,FALSE))</f>
        <v/>
      </c>
      <c r="AZ43" s="303">
        <f>IF($BC$3="４週",SUM(U43:AV43),IF($BC$3="暦月",SUM(U43:AY43),""))</f>
        <v>0</v>
      </c>
      <c r="BA43" s="304"/>
      <c r="BB43" s="305">
        <f>IF($BC$3="４週",AZ43/4,IF($BC$3="暦月",(AZ43/($BC$8/7)),""))</f>
        <v>0</v>
      </c>
      <c r="BC43" s="304"/>
      <c r="BD43" s="297"/>
      <c r="BE43" s="298"/>
      <c r="BF43" s="298"/>
      <c r="BG43" s="298"/>
      <c r="BH43" s="299"/>
    </row>
    <row r="44" spans="2:60" ht="20.25" customHeight="1" x14ac:dyDescent="0.4">
      <c r="B44" s="111"/>
      <c r="C44" s="288"/>
      <c r="D44" s="289"/>
      <c r="E44" s="290"/>
      <c r="F44" s="112"/>
      <c r="G44" s="113">
        <f>C42</f>
        <v>0</v>
      </c>
      <c r="H44" s="252"/>
      <c r="I44" s="269"/>
      <c r="J44" s="270"/>
      <c r="K44" s="270"/>
      <c r="L44" s="271"/>
      <c r="M44" s="259"/>
      <c r="N44" s="260"/>
      <c r="O44" s="261"/>
      <c r="P44" s="114" t="s">
        <v>74</v>
      </c>
      <c r="Q44" s="134"/>
      <c r="R44" s="134"/>
      <c r="S44" s="116"/>
      <c r="T44" s="117"/>
      <c r="U44" s="118" t="str">
        <f>IF(U42="","",VLOOKUP(U42,'シフト記号表（勤務時間帯）'!$D$6:$Z$47,23,FALSE))</f>
        <v/>
      </c>
      <c r="V44" s="119" t="str">
        <f>IF(V42="","",VLOOKUP(V42,'シフト記号表（勤務時間帯）'!$D$6:$Z$47,23,FALSE))</f>
        <v/>
      </c>
      <c r="W44" s="119" t="str">
        <f>IF(W42="","",VLOOKUP(W42,'シフト記号表（勤務時間帯）'!$D$6:$Z$47,23,FALSE))</f>
        <v/>
      </c>
      <c r="X44" s="119" t="str">
        <f>IF(X42="","",VLOOKUP(X42,'シフト記号表（勤務時間帯）'!$D$6:$Z$47,23,FALSE))</f>
        <v/>
      </c>
      <c r="Y44" s="119" t="str">
        <f>IF(Y42="","",VLOOKUP(Y42,'シフト記号表（勤務時間帯）'!$D$6:$Z$47,23,FALSE))</f>
        <v/>
      </c>
      <c r="Z44" s="119" t="str">
        <f>IF(Z42="","",VLOOKUP(Z42,'シフト記号表（勤務時間帯）'!$D$6:$Z$47,23,FALSE))</f>
        <v/>
      </c>
      <c r="AA44" s="120" t="str">
        <f>IF(AA42="","",VLOOKUP(AA42,'シフト記号表（勤務時間帯）'!$D$6:$Z$47,23,FALSE))</f>
        <v/>
      </c>
      <c r="AB44" s="118" t="str">
        <f>IF(AB42="","",VLOOKUP(AB42,'シフト記号表（勤務時間帯）'!$D$6:$Z$47,23,FALSE))</f>
        <v/>
      </c>
      <c r="AC44" s="119" t="str">
        <f>IF(AC42="","",VLOOKUP(AC42,'シフト記号表（勤務時間帯）'!$D$6:$Z$47,23,FALSE))</f>
        <v/>
      </c>
      <c r="AD44" s="119" t="str">
        <f>IF(AD42="","",VLOOKUP(AD42,'シフト記号表（勤務時間帯）'!$D$6:$Z$47,23,FALSE))</f>
        <v/>
      </c>
      <c r="AE44" s="119" t="str">
        <f>IF(AE42="","",VLOOKUP(AE42,'シフト記号表（勤務時間帯）'!$D$6:$Z$47,23,FALSE))</f>
        <v/>
      </c>
      <c r="AF44" s="119" t="str">
        <f>IF(AF42="","",VLOOKUP(AF42,'シフト記号表（勤務時間帯）'!$D$6:$Z$47,23,FALSE))</f>
        <v/>
      </c>
      <c r="AG44" s="119" t="str">
        <f>IF(AG42="","",VLOOKUP(AG42,'シフト記号表（勤務時間帯）'!$D$6:$Z$47,23,FALSE))</f>
        <v/>
      </c>
      <c r="AH44" s="120" t="str">
        <f>IF(AH42="","",VLOOKUP(AH42,'シフト記号表（勤務時間帯）'!$D$6:$Z$47,23,FALSE))</f>
        <v/>
      </c>
      <c r="AI44" s="118" t="str">
        <f>IF(AI42="","",VLOOKUP(AI42,'シフト記号表（勤務時間帯）'!$D$6:$Z$47,23,FALSE))</f>
        <v/>
      </c>
      <c r="AJ44" s="119" t="str">
        <f>IF(AJ42="","",VLOOKUP(AJ42,'シフト記号表（勤務時間帯）'!$D$6:$Z$47,23,FALSE))</f>
        <v/>
      </c>
      <c r="AK44" s="119" t="str">
        <f>IF(AK42="","",VLOOKUP(AK42,'シフト記号表（勤務時間帯）'!$D$6:$Z$47,23,FALSE))</f>
        <v/>
      </c>
      <c r="AL44" s="119" t="str">
        <f>IF(AL42="","",VLOOKUP(AL42,'シフト記号表（勤務時間帯）'!$D$6:$Z$47,23,FALSE))</f>
        <v/>
      </c>
      <c r="AM44" s="119" t="str">
        <f>IF(AM42="","",VLOOKUP(AM42,'シフト記号表（勤務時間帯）'!$D$6:$Z$47,23,FALSE))</f>
        <v/>
      </c>
      <c r="AN44" s="119" t="str">
        <f>IF(AN42="","",VLOOKUP(AN42,'シフト記号表（勤務時間帯）'!$D$6:$Z$47,23,FALSE))</f>
        <v/>
      </c>
      <c r="AO44" s="120" t="str">
        <f>IF(AO42="","",VLOOKUP(AO42,'シフト記号表（勤務時間帯）'!$D$6:$Z$47,23,FALSE))</f>
        <v/>
      </c>
      <c r="AP44" s="118" t="str">
        <f>IF(AP42="","",VLOOKUP(AP42,'シフト記号表（勤務時間帯）'!$D$6:$Z$47,23,FALSE))</f>
        <v/>
      </c>
      <c r="AQ44" s="119" t="str">
        <f>IF(AQ42="","",VLOOKUP(AQ42,'シフト記号表（勤務時間帯）'!$D$6:$Z$47,23,FALSE))</f>
        <v/>
      </c>
      <c r="AR44" s="119" t="str">
        <f>IF(AR42="","",VLOOKUP(AR42,'シフト記号表（勤務時間帯）'!$D$6:$Z$47,23,FALSE))</f>
        <v/>
      </c>
      <c r="AS44" s="119" t="str">
        <f>IF(AS42="","",VLOOKUP(AS42,'シフト記号表（勤務時間帯）'!$D$6:$Z$47,23,FALSE))</f>
        <v/>
      </c>
      <c r="AT44" s="119" t="str">
        <f>IF(AT42="","",VLOOKUP(AT42,'シフト記号表（勤務時間帯）'!$D$6:$Z$47,23,FALSE))</f>
        <v/>
      </c>
      <c r="AU44" s="119" t="str">
        <f>IF(AU42="","",VLOOKUP(AU42,'シフト記号表（勤務時間帯）'!$D$6:$Z$47,23,FALSE))</f>
        <v/>
      </c>
      <c r="AV44" s="120" t="str">
        <f>IF(AV42="","",VLOOKUP(AV42,'シフト記号表（勤務時間帯）'!$D$6:$Z$47,23,FALSE))</f>
        <v/>
      </c>
      <c r="AW44" s="118" t="str">
        <f>IF(AW42="","",VLOOKUP(AW42,'シフト記号表（勤務時間帯）'!$D$6:$Z$47,23,FALSE))</f>
        <v/>
      </c>
      <c r="AX44" s="119" t="str">
        <f>IF(AX42="","",VLOOKUP(AX42,'シフト記号表（勤務時間帯）'!$D$6:$Z$47,23,FALSE))</f>
        <v/>
      </c>
      <c r="AY44" s="119" t="str">
        <f>IF(AY42="","",VLOOKUP(AY42,'シフト記号表（勤務時間帯）'!$D$6:$Z$47,23,FALSE))</f>
        <v/>
      </c>
      <c r="AZ44" s="306">
        <f>IF($BC$3="４週",SUM(U44:AV44),IF($BC$3="暦月",SUM(U44:AY44),""))</f>
        <v>0</v>
      </c>
      <c r="BA44" s="307"/>
      <c r="BB44" s="308">
        <f>IF($BC$3="４週",AZ44/4,IF($BC$3="暦月",(AZ44/($BC$8/7)),""))</f>
        <v>0</v>
      </c>
      <c r="BC44" s="307"/>
      <c r="BD44" s="300"/>
      <c r="BE44" s="301"/>
      <c r="BF44" s="301"/>
      <c r="BG44" s="301"/>
      <c r="BH44" s="302"/>
    </row>
    <row r="45" spans="2:60" ht="20.25" customHeight="1" x14ac:dyDescent="0.4">
      <c r="B45" s="121"/>
      <c r="C45" s="282"/>
      <c r="D45" s="283"/>
      <c r="E45" s="284"/>
      <c r="F45" s="102"/>
      <c r="G45" s="103"/>
      <c r="H45" s="250"/>
      <c r="I45" s="263"/>
      <c r="J45" s="264"/>
      <c r="K45" s="264"/>
      <c r="L45" s="265"/>
      <c r="M45" s="253"/>
      <c r="N45" s="254"/>
      <c r="O45" s="255"/>
      <c r="P45" s="124" t="s">
        <v>18</v>
      </c>
      <c r="Q45" s="125"/>
      <c r="R45" s="125"/>
      <c r="S45" s="126"/>
      <c r="T45" s="127"/>
      <c r="U45" s="128"/>
      <c r="V45" s="129"/>
      <c r="W45" s="129"/>
      <c r="X45" s="129"/>
      <c r="Y45" s="129"/>
      <c r="Z45" s="129"/>
      <c r="AA45" s="130"/>
      <c r="AB45" s="128"/>
      <c r="AC45" s="129"/>
      <c r="AD45" s="129"/>
      <c r="AE45" s="129"/>
      <c r="AF45" s="129"/>
      <c r="AG45" s="129"/>
      <c r="AH45" s="130"/>
      <c r="AI45" s="128"/>
      <c r="AJ45" s="129"/>
      <c r="AK45" s="129"/>
      <c r="AL45" s="129"/>
      <c r="AM45" s="129"/>
      <c r="AN45" s="129"/>
      <c r="AO45" s="130"/>
      <c r="AP45" s="128"/>
      <c r="AQ45" s="129"/>
      <c r="AR45" s="129"/>
      <c r="AS45" s="129"/>
      <c r="AT45" s="129"/>
      <c r="AU45" s="129"/>
      <c r="AV45" s="130"/>
      <c r="AW45" s="128"/>
      <c r="AX45" s="129"/>
      <c r="AY45" s="129"/>
      <c r="AZ45" s="262"/>
      <c r="BA45" s="249"/>
      <c r="BB45" s="248"/>
      <c r="BC45" s="249"/>
      <c r="BD45" s="294"/>
      <c r="BE45" s="295"/>
      <c r="BF45" s="295"/>
      <c r="BG45" s="295"/>
      <c r="BH45" s="296"/>
    </row>
    <row r="46" spans="2:60" ht="20.25" customHeight="1" x14ac:dyDescent="0.4">
      <c r="B46" s="101">
        <f>B43+1</f>
        <v>9</v>
      </c>
      <c r="C46" s="285"/>
      <c r="D46" s="286"/>
      <c r="E46" s="287"/>
      <c r="F46" s="102">
        <f>C45</f>
        <v>0</v>
      </c>
      <c r="G46" s="103"/>
      <c r="H46" s="251"/>
      <c r="I46" s="266"/>
      <c r="J46" s="267"/>
      <c r="K46" s="267"/>
      <c r="L46" s="268"/>
      <c r="M46" s="256"/>
      <c r="N46" s="257"/>
      <c r="O46" s="258"/>
      <c r="P46" s="104" t="s">
        <v>73</v>
      </c>
      <c r="Q46" s="105"/>
      <c r="R46" s="105"/>
      <c r="S46" s="106"/>
      <c r="T46" s="107"/>
      <c r="U46" s="108" t="str">
        <f>IF(U45="","",VLOOKUP(U45,'シフト記号表（勤務時間帯）'!$D$6:$X$47,21,FALSE))</f>
        <v/>
      </c>
      <c r="V46" s="109" t="str">
        <f>IF(V45="","",VLOOKUP(V45,'シフト記号表（勤務時間帯）'!$D$6:$X$47,21,FALSE))</f>
        <v/>
      </c>
      <c r="W46" s="109" t="str">
        <f>IF(W45="","",VLOOKUP(W45,'シフト記号表（勤務時間帯）'!$D$6:$X$47,21,FALSE))</f>
        <v/>
      </c>
      <c r="X46" s="109" t="str">
        <f>IF(X45="","",VLOOKUP(X45,'シフト記号表（勤務時間帯）'!$D$6:$X$47,21,FALSE))</f>
        <v/>
      </c>
      <c r="Y46" s="109" t="str">
        <f>IF(Y45="","",VLOOKUP(Y45,'シフト記号表（勤務時間帯）'!$D$6:$X$47,21,FALSE))</f>
        <v/>
      </c>
      <c r="Z46" s="109" t="str">
        <f>IF(Z45="","",VLOOKUP(Z45,'シフト記号表（勤務時間帯）'!$D$6:$X$47,21,FALSE))</f>
        <v/>
      </c>
      <c r="AA46" s="110" t="str">
        <f>IF(AA45="","",VLOOKUP(AA45,'シフト記号表（勤務時間帯）'!$D$6:$X$47,21,FALSE))</f>
        <v/>
      </c>
      <c r="AB46" s="108" t="str">
        <f>IF(AB45="","",VLOOKUP(AB45,'シフト記号表（勤務時間帯）'!$D$6:$X$47,21,FALSE))</f>
        <v/>
      </c>
      <c r="AC46" s="109" t="str">
        <f>IF(AC45="","",VLOOKUP(AC45,'シフト記号表（勤務時間帯）'!$D$6:$X$47,21,FALSE))</f>
        <v/>
      </c>
      <c r="AD46" s="109" t="str">
        <f>IF(AD45="","",VLOOKUP(AD45,'シフト記号表（勤務時間帯）'!$D$6:$X$47,21,FALSE))</f>
        <v/>
      </c>
      <c r="AE46" s="109" t="str">
        <f>IF(AE45="","",VLOOKUP(AE45,'シフト記号表（勤務時間帯）'!$D$6:$X$47,21,FALSE))</f>
        <v/>
      </c>
      <c r="AF46" s="109" t="str">
        <f>IF(AF45="","",VLOOKUP(AF45,'シフト記号表（勤務時間帯）'!$D$6:$X$47,21,FALSE))</f>
        <v/>
      </c>
      <c r="AG46" s="109" t="str">
        <f>IF(AG45="","",VLOOKUP(AG45,'シフト記号表（勤務時間帯）'!$D$6:$X$47,21,FALSE))</f>
        <v/>
      </c>
      <c r="AH46" s="110" t="str">
        <f>IF(AH45="","",VLOOKUP(AH45,'シフト記号表（勤務時間帯）'!$D$6:$X$47,21,FALSE))</f>
        <v/>
      </c>
      <c r="AI46" s="108" t="str">
        <f>IF(AI45="","",VLOOKUP(AI45,'シフト記号表（勤務時間帯）'!$D$6:$X$47,21,FALSE))</f>
        <v/>
      </c>
      <c r="AJ46" s="109" t="str">
        <f>IF(AJ45="","",VLOOKUP(AJ45,'シフト記号表（勤務時間帯）'!$D$6:$X$47,21,FALSE))</f>
        <v/>
      </c>
      <c r="AK46" s="109" t="str">
        <f>IF(AK45="","",VLOOKUP(AK45,'シフト記号表（勤務時間帯）'!$D$6:$X$47,21,FALSE))</f>
        <v/>
      </c>
      <c r="AL46" s="109" t="str">
        <f>IF(AL45="","",VLOOKUP(AL45,'シフト記号表（勤務時間帯）'!$D$6:$X$47,21,FALSE))</f>
        <v/>
      </c>
      <c r="AM46" s="109" t="str">
        <f>IF(AM45="","",VLOOKUP(AM45,'シフト記号表（勤務時間帯）'!$D$6:$X$47,21,FALSE))</f>
        <v/>
      </c>
      <c r="AN46" s="109" t="str">
        <f>IF(AN45="","",VLOOKUP(AN45,'シフト記号表（勤務時間帯）'!$D$6:$X$47,21,FALSE))</f>
        <v/>
      </c>
      <c r="AO46" s="110" t="str">
        <f>IF(AO45="","",VLOOKUP(AO45,'シフト記号表（勤務時間帯）'!$D$6:$X$47,21,FALSE))</f>
        <v/>
      </c>
      <c r="AP46" s="108" t="str">
        <f>IF(AP45="","",VLOOKUP(AP45,'シフト記号表（勤務時間帯）'!$D$6:$X$47,21,FALSE))</f>
        <v/>
      </c>
      <c r="AQ46" s="109" t="str">
        <f>IF(AQ45="","",VLOOKUP(AQ45,'シフト記号表（勤務時間帯）'!$D$6:$X$47,21,FALSE))</f>
        <v/>
      </c>
      <c r="AR46" s="109" t="str">
        <f>IF(AR45="","",VLOOKUP(AR45,'シフト記号表（勤務時間帯）'!$D$6:$X$47,21,FALSE))</f>
        <v/>
      </c>
      <c r="AS46" s="109" t="str">
        <f>IF(AS45="","",VLOOKUP(AS45,'シフト記号表（勤務時間帯）'!$D$6:$X$47,21,FALSE))</f>
        <v/>
      </c>
      <c r="AT46" s="109" t="str">
        <f>IF(AT45="","",VLOOKUP(AT45,'シフト記号表（勤務時間帯）'!$D$6:$X$47,21,FALSE))</f>
        <v/>
      </c>
      <c r="AU46" s="109" t="str">
        <f>IF(AU45="","",VLOOKUP(AU45,'シフト記号表（勤務時間帯）'!$D$6:$X$47,21,FALSE))</f>
        <v/>
      </c>
      <c r="AV46" s="110" t="str">
        <f>IF(AV45="","",VLOOKUP(AV45,'シフト記号表（勤務時間帯）'!$D$6:$X$47,21,FALSE))</f>
        <v/>
      </c>
      <c r="AW46" s="108" t="str">
        <f>IF(AW45="","",VLOOKUP(AW45,'シフト記号表（勤務時間帯）'!$D$6:$X$47,21,FALSE))</f>
        <v/>
      </c>
      <c r="AX46" s="109" t="str">
        <f>IF(AX45="","",VLOOKUP(AX45,'シフト記号表（勤務時間帯）'!$D$6:$X$47,21,FALSE))</f>
        <v/>
      </c>
      <c r="AY46" s="109" t="str">
        <f>IF(AY45="","",VLOOKUP(AY45,'シフト記号表（勤務時間帯）'!$D$6:$X$47,21,FALSE))</f>
        <v/>
      </c>
      <c r="AZ46" s="303">
        <f>IF($BC$3="４週",SUM(U46:AV46),IF($BC$3="暦月",SUM(U46:AY46),""))</f>
        <v>0</v>
      </c>
      <c r="BA46" s="304"/>
      <c r="BB46" s="305">
        <f>IF($BC$3="４週",AZ46/4,IF($BC$3="暦月",(AZ46/($BC$8/7)),""))</f>
        <v>0</v>
      </c>
      <c r="BC46" s="304"/>
      <c r="BD46" s="297"/>
      <c r="BE46" s="298"/>
      <c r="BF46" s="298"/>
      <c r="BG46" s="298"/>
      <c r="BH46" s="299"/>
    </row>
    <row r="47" spans="2:60" ht="20.25" customHeight="1" x14ac:dyDescent="0.4">
      <c r="B47" s="111"/>
      <c r="C47" s="288"/>
      <c r="D47" s="289"/>
      <c r="E47" s="290"/>
      <c r="F47" s="112"/>
      <c r="G47" s="113">
        <f>C45</f>
        <v>0</v>
      </c>
      <c r="H47" s="252"/>
      <c r="I47" s="269"/>
      <c r="J47" s="270"/>
      <c r="K47" s="270"/>
      <c r="L47" s="271"/>
      <c r="M47" s="259"/>
      <c r="N47" s="260"/>
      <c r="O47" s="261"/>
      <c r="P47" s="114" t="s">
        <v>74</v>
      </c>
      <c r="Q47" s="115"/>
      <c r="R47" s="115"/>
      <c r="S47" s="135"/>
      <c r="T47" s="136"/>
      <c r="U47" s="118" t="str">
        <f>IF(U45="","",VLOOKUP(U45,'シフト記号表（勤務時間帯）'!$D$6:$Z$47,23,FALSE))</f>
        <v/>
      </c>
      <c r="V47" s="119" t="str">
        <f>IF(V45="","",VLOOKUP(V45,'シフト記号表（勤務時間帯）'!$D$6:$Z$47,23,FALSE))</f>
        <v/>
      </c>
      <c r="W47" s="119" t="str">
        <f>IF(W45="","",VLOOKUP(W45,'シフト記号表（勤務時間帯）'!$D$6:$Z$47,23,FALSE))</f>
        <v/>
      </c>
      <c r="X47" s="119" t="str">
        <f>IF(X45="","",VLOOKUP(X45,'シフト記号表（勤務時間帯）'!$D$6:$Z$47,23,FALSE))</f>
        <v/>
      </c>
      <c r="Y47" s="119" t="str">
        <f>IF(Y45="","",VLOOKUP(Y45,'シフト記号表（勤務時間帯）'!$D$6:$Z$47,23,FALSE))</f>
        <v/>
      </c>
      <c r="Z47" s="119" t="str">
        <f>IF(Z45="","",VLOOKUP(Z45,'シフト記号表（勤務時間帯）'!$D$6:$Z$47,23,FALSE))</f>
        <v/>
      </c>
      <c r="AA47" s="120" t="str">
        <f>IF(AA45="","",VLOOKUP(AA45,'シフト記号表（勤務時間帯）'!$D$6:$Z$47,23,FALSE))</f>
        <v/>
      </c>
      <c r="AB47" s="118" t="str">
        <f>IF(AB45="","",VLOOKUP(AB45,'シフト記号表（勤務時間帯）'!$D$6:$Z$47,23,FALSE))</f>
        <v/>
      </c>
      <c r="AC47" s="119" t="str">
        <f>IF(AC45="","",VLOOKUP(AC45,'シフト記号表（勤務時間帯）'!$D$6:$Z$47,23,FALSE))</f>
        <v/>
      </c>
      <c r="AD47" s="119" t="str">
        <f>IF(AD45="","",VLOOKUP(AD45,'シフト記号表（勤務時間帯）'!$D$6:$Z$47,23,FALSE))</f>
        <v/>
      </c>
      <c r="AE47" s="119" t="str">
        <f>IF(AE45="","",VLOOKUP(AE45,'シフト記号表（勤務時間帯）'!$D$6:$Z$47,23,FALSE))</f>
        <v/>
      </c>
      <c r="AF47" s="119" t="str">
        <f>IF(AF45="","",VLOOKUP(AF45,'シフト記号表（勤務時間帯）'!$D$6:$Z$47,23,FALSE))</f>
        <v/>
      </c>
      <c r="AG47" s="119" t="str">
        <f>IF(AG45="","",VLOOKUP(AG45,'シフト記号表（勤務時間帯）'!$D$6:$Z$47,23,FALSE))</f>
        <v/>
      </c>
      <c r="AH47" s="120" t="str">
        <f>IF(AH45="","",VLOOKUP(AH45,'シフト記号表（勤務時間帯）'!$D$6:$Z$47,23,FALSE))</f>
        <v/>
      </c>
      <c r="AI47" s="118" t="str">
        <f>IF(AI45="","",VLOOKUP(AI45,'シフト記号表（勤務時間帯）'!$D$6:$Z$47,23,FALSE))</f>
        <v/>
      </c>
      <c r="AJ47" s="119" t="str">
        <f>IF(AJ45="","",VLOOKUP(AJ45,'シフト記号表（勤務時間帯）'!$D$6:$Z$47,23,FALSE))</f>
        <v/>
      </c>
      <c r="AK47" s="119" t="str">
        <f>IF(AK45="","",VLOOKUP(AK45,'シフト記号表（勤務時間帯）'!$D$6:$Z$47,23,FALSE))</f>
        <v/>
      </c>
      <c r="AL47" s="119" t="str">
        <f>IF(AL45="","",VLOOKUP(AL45,'シフト記号表（勤務時間帯）'!$D$6:$Z$47,23,FALSE))</f>
        <v/>
      </c>
      <c r="AM47" s="119" t="str">
        <f>IF(AM45="","",VLOOKUP(AM45,'シフト記号表（勤務時間帯）'!$D$6:$Z$47,23,FALSE))</f>
        <v/>
      </c>
      <c r="AN47" s="119" t="str">
        <f>IF(AN45="","",VLOOKUP(AN45,'シフト記号表（勤務時間帯）'!$D$6:$Z$47,23,FALSE))</f>
        <v/>
      </c>
      <c r="AO47" s="120" t="str">
        <f>IF(AO45="","",VLOOKUP(AO45,'シフト記号表（勤務時間帯）'!$D$6:$Z$47,23,FALSE))</f>
        <v/>
      </c>
      <c r="AP47" s="118" t="str">
        <f>IF(AP45="","",VLOOKUP(AP45,'シフト記号表（勤務時間帯）'!$D$6:$Z$47,23,FALSE))</f>
        <v/>
      </c>
      <c r="AQ47" s="119" t="str">
        <f>IF(AQ45="","",VLOOKUP(AQ45,'シフト記号表（勤務時間帯）'!$D$6:$Z$47,23,FALSE))</f>
        <v/>
      </c>
      <c r="AR47" s="119" t="str">
        <f>IF(AR45="","",VLOOKUP(AR45,'シフト記号表（勤務時間帯）'!$D$6:$Z$47,23,FALSE))</f>
        <v/>
      </c>
      <c r="AS47" s="119" t="str">
        <f>IF(AS45="","",VLOOKUP(AS45,'シフト記号表（勤務時間帯）'!$D$6:$Z$47,23,FALSE))</f>
        <v/>
      </c>
      <c r="AT47" s="119" t="str">
        <f>IF(AT45="","",VLOOKUP(AT45,'シフト記号表（勤務時間帯）'!$D$6:$Z$47,23,FALSE))</f>
        <v/>
      </c>
      <c r="AU47" s="119" t="str">
        <f>IF(AU45="","",VLOOKUP(AU45,'シフト記号表（勤務時間帯）'!$D$6:$Z$47,23,FALSE))</f>
        <v/>
      </c>
      <c r="AV47" s="120" t="str">
        <f>IF(AV45="","",VLOOKUP(AV45,'シフト記号表（勤務時間帯）'!$D$6:$Z$47,23,FALSE))</f>
        <v/>
      </c>
      <c r="AW47" s="118" t="str">
        <f>IF(AW45="","",VLOOKUP(AW45,'シフト記号表（勤務時間帯）'!$D$6:$Z$47,23,FALSE))</f>
        <v/>
      </c>
      <c r="AX47" s="119" t="str">
        <f>IF(AX45="","",VLOOKUP(AX45,'シフト記号表（勤務時間帯）'!$D$6:$Z$47,23,FALSE))</f>
        <v/>
      </c>
      <c r="AY47" s="119" t="str">
        <f>IF(AY45="","",VLOOKUP(AY45,'シフト記号表（勤務時間帯）'!$D$6:$Z$47,23,FALSE))</f>
        <v/>
      </c>
      <c r="AZ47" s="306">
        <f>IF($BC$3="４週",SUM(U47:AV47),IF($BC$3="暦月",SUM(U47:AY47),""))</f>
        <v>0</v>
      </c>
      <c r="BA47" s="307"/>
      <c r="BB47" s="308">
        <f>IF($BC$3="４週",AZ47/4,IF($BC$3="暦月",(AZ47/($BC$8/7)),""))</f>
        <v>0</v>
      </c>
      <c r="BC47" s="307"/>
      <c r="BD47" s="300"/>
      <c r="BE47" s="301"/>
      <c r="BF47" s="301"/>
      <c r="BG47" s="301"/>
      <c r="BH47" s="302"/>
    </row>
    <row r="48" spans="2:60" ht="20.25" customHeight="1" x14ac:dyDescent="0.4">
      <c r="B48" s="121"/>
      <c r="C48" s="282"/>
      <c r="D48" s="283"/>
      <c r="E48" s="284"/>
      <c r="F48" s="102"/>
      <c r="G48" s="103"/>
      <c r="H48" s="250"/>
      <c r="I48" s="263"/>
      <c r="J48" s="264"/>
      <c r="K48" s="264"/>
      <c r="L48" s="265"/>
      <c r="M48" s="253"/>
      <c r="N48" s="254"/>
      <c r="O48" s="255"/>
      <c r="P48" s="124" t="s">
        <v>18</v>
      </c>
      <c r="Q48" s="131"/>
      <c r="R48" s="131"/>
      <c r="S48" s="132"/>
      <c r="T48" s="137"/>
      <c r="U48" s="128"/>
      <c r="V48" s="129"/>
      <c r="W48" s="129"/>
      <c r="X48" s="129"/>
      <c r="Y48" s="129"/>
      <c r="Z48" s="129"/>
      <c r="AA48" s="130"/>
      <c r="AB48" s="128"/>
      <c r="AC48" s="129"/>
      <c r="AD48" s="129"/>
      <c r="AE48" s="129"/>
      <c r="AF48" s="129"/>
      <c r="AG48" s="129"/>
      <c r="AH48" s="130"/>
      <c r="AI48" s="128"/>
      <c r="AJ48" s="129"/>
      <c r="AK48" s="129"/>
      <c r="AL48" s="129"/>
      <c r="AM48" s="129"/>
      <c r="AN48" s="129"/>
      <c r="AO48" s="130"/>
      <c r="AP48" s="128"/>
      <c r="AQ48" s="129"/>
      <c r="AR48" s="129"/>
      <c r="AS48" s="129"/>
      <c r="AT48" s="129"/>
      <c r="AU48" s="129"/>
      <c r="AV48" s="130"/>
      <c r="AW48" s="128"/>
      <c r="AX48" s="129"/>
      <c r="AY48" s="129"/>
      <c r="AZ48" s="262"/>
      <c r="BA48" s="249"/>
      <c r="BB48" s="248"/>
      <c r="BC48" s="249"/>
      <c r="BD48" s="294"/>
      <c r="BE48" s="295"/>
      <c r="BF48" s="295"/>
      <c r="BG48" s="295"/>
      <c r="BH48" s="296"/>
    </row>
    <row r="49" spans="2:60" ht="20.25" customHeight="1" x14ac:dyDescent="0.4">
      <c r="B49" s="101">
        <f>B46+1</f>
        <v>10</v>
      </c>
      <c r="C49" s="285"/>
      <c r="D49" s="286"/>
      <c r="E49" s="287"/>
      <c r="F49" s="102">
        <f>C48</f>
        <v>0</v>
      </c>
      <c r="G49" s="103"/>
      <c r="H49" s="251"/>
      <c r="I49" s="266"/>
      <c r="J49" s="267"/>
      <c r="K49" s="267"/>
      <c r="L49" s="268"/>
      <c r="M49" s="256"/>
      <c r="N49" s="257"/>
      <c r="O49" s="258"/>
      <c r="P49" s="104" t="s">
        <v>73</v>
      </c>
      <c r="Q49" s="105"/>
      <c r="R49" s="105"/>
      <c r="S49" s="106"/>
      <c r="T49" s="107"/>
      <c r="U49" s="108" t="str">
        <f>IF(U48="","",VLOOKUP(U48,'シフト記号表（勤務時間帯）'!$D$6:$X$47,21,FALSE))</f>
        <v/>
      </c>
      <c r="V49" s="109" t="str">
        <f>IF(V48="","",VLOOKUP(V48,'シフト記号表（勤務時間帯）'!$D$6:$X$47,21,FALSE))</f>
        <v/>
      </c>
      <c r="W49" s="109" t="str">
        <f>IF(W48="","",VLOOKUP(W48,'シフト記号表（勤務時間帯）'!$D$6:$X$47,21,FALSE))</f>
        <v/>
      </c>
      <c r="X49" s="109" t="str">
        <f>IF(X48="","",VLOOKUP(X48,'シフト記号表（勤務時間帯）'!$D$6:$X$47,21,FALSE))</f>
        <v/>
      </c>
      <c r="Y49" s="109" t="str">
        <f>IF(Y48="","",VLOOKUP(Y48,'シフト記号表（勤務時間帯）'!$D$6:$X$47,21,FALSE))</f>
        <v/>
      </c>
      <c r="Z49" s="109" t="str">
        <f>IF(Z48="","",VLOOKUP(Z48,'シフト記号表（勤務時間帯）'!$D$6:$X$47,21,FALSE))</f>
        <v/>
      </c>
      <c r="AA49" s="110" t="str">
        <f>IF(AA48="","",VLOOKUP(AA48,'シフト記号表（勤務時間帯）'!$D$6:$X$47,21,FALSE))</f>
        <v/>
      </c>
      <c r="AB49" s="108" t="str">
        <f>IF(AB48="","",VLOOKUP(AB48,'シフト記号表（勤務時間帯）'!$D$6:$X$47,21,FALSE))</f>
        <v/>
      </c>
      <c r="AC49" s="109" t="str">
        <f>IF(AC48="","",VLOOKUP(AC48,'シフト記号表（勤務時間帯）'!$D$6:$X$47,21,FALSE))</f>
        <v/>
      </c>
      <c r="AD49" s="109" t="str">
        <f>IF(AD48="","",VLOOKUP(AD48,'シフト記号表（勤務時間帯）'!$D$6:$X$47,21,FALSE))</f>
        <v/>
      </c>
      <c r="AE49" s="109" t="str">
        <f>IF(AE48="","",VLOOKUP(AE48,'シフト記号表（勤務時間帯）'!$D$6:$X$47,21,FALSE))</f>
        <v/>
      </c>
      <c r="AF49" s="109" t="str">
        <f>IF(AF48="","",VLOOKUP(AF48,'シフト記号表（勤務時間帯）'!$D$6:$X$47,21,FALSE))</f>
        <v/>
      </c>
      <c r="AG49" s="109" t="str">
        <f>IF(AG48="","",VLOOKUP(AG48,'シフト記号表（勤務時間帯）'!$D$6:$X$47,21,FALSE))</f>
        <v/>
      </c>
      <c r="AH49" s="110" t="str">
        <f>IF(AH48="","",VLOOKUP(AH48,'シフト記号表（勤務時間帯）'!$D$6:$X$47,21,FALSE))</f>
        <v/>
      </c>
      <c r="AI49" s="108" t="str">
        <f>IF(AI48="","",VLOOKUP(AI48,'シフト記号表（勤務時間帯）'!$D$6:$X$47,21,FALSE))</f>
        <v/>
      </c>
      <c r="AJ49" s="109" t="str">
        <f>IF(AJ48="","",VLOOKUP(AJ48,'シフト記号表（勤務時間帯）'!$D$6:$X$47,21,FALSE))</f>
        <v/>
      </c>
      <c r="AK49" s="109" t="str">
        <f>IF(AK48="","",VLOOKUP(AK48,'シフト記号表（勤務時間帯）'!$D$6:$X$47,21,FALSE))</f>
        <v/>
      </c>
      <c r="AL49" s="109" t="str">
        <f>IF(AL48="","",VLOOKUP(AL48,'シフト記号表（勤務時間帯）'!$D$6:$X$47,21,FALSE))</f>
        <v/>
      </c>
      <c r="AM49" s="109" t="str">
        <f>IF(AM48="","",VLOOKUP(AM48,'シフト記号表（勤務時間帯）'!$D$6:$X$47,21,FALSE))</f>
        <v/>
      </c>
      <c r="AN49" s="109" t="str">
        <f>IF(AN48="","",VLOOKUP(AN48,'シフト記号表（勤務時間帯）'!$D$6:$X$47,21,FALSE))</f>
        <v/>
      </c>
      <c r="AO49" s="110" t="str">
        <f>IF(AO48="","",VLOOKUP(AO48,'シフト記号表（勤務時間帯）'!$D$6:$X$47,21,FALSE))</f>
        <v/>
      </c>
      <c r="AP49" s="108" t="str">
        <f>IF(AP48="","",VLOOKUP(AP48,'シフト記号表（勤務時間帯）'!$D$6:$X$47,21,FALSE))</f>
        <v/>
      </c>
      <c r="AQ49" s="109" t="str">
        <f>IF(AQ48="","",VLOOKUP(AQ48,'シフト記号表（勤務時間帯）'!$D$6:$X$47,21,FALSE))</f>
        <v/>
      </c>
      <c r="AR49" s="109" t="str">
        <f>IF(AR48="","",VLOOKUP(AR48,'シフト記号表（勤務時間帯）'!$D$6:$X$47,21,FALSE))</f>
        <v/>
      </c>
      <c r="AS49" s="109" t="str">
        <f>IF(AS48="","",VLOOKUP(AS48,'シフト記号表（勤務時間帯）'!$D$6:$X$47,21,FALSE))</f>
        <v/>
      </c>
      <c r="AT49" s="109" t="str">
        <f>IF(AT48="","",VLOOKUP(AT48,'シフト記号表（勤務時間帯）'!$D$6:$X$47,21,FALSE))</f>
        <v/>
      </c>
      <c r="AU49" s="109" t="str">
        <f>IF(AU48="","",VLOOKUP(AU48,'シフト記号表（勤務時間帯）'!$D$6:$X$47,21,FALSE))</f>
        <v/>
      </c>
      <c r="AV49" s="110" t="str">
        <f>IF(AV48="","",VLOOKUP(AV48,'シフト記号表（勤務時間帯）'!$D$6:$X$47,21,FALSE))</f>
        <v/>
      </c>
      <c r="AW49" s="108" t="str">
        <f>IF(AW48="","",VLOOKUP(AW48,'シフト記号表（勤務時間帯）'!$D$6:$X$47,21,FALSE))</f>
        <v/>
      </c>
      <c r="AX49" s="109" t="str">
        <f>IF(AX48="","",VLOOKUP(AX48,'シフト記号表（勤務時間帯）'!$D$6:$X$47,21,FALSE))</f>
        <v/>
      </c>
      <c r="AY49" s="109" t="str">
        <f>IF(AY48="","",VLOOKUP(AY48,'シフト記号表（勤務時間帯）'!$D$6:$X$47,21,FALSE))</f>
        <v/>
      </c>
      <c r="AZ49" s="303">
        <f>IF($BC$3="４週",SUM(U49:AV49),IF($BC$3="暦月",SUM(U49:AY49),""))</f>
        <v>0</v>
      </c>
      <c r="BA49" s="304"/>
      <c r="BB49" s="305">
        <f>IF($BC$3="４週",AZ49/4,IF($BC$3="暦月",(AZ49/($BC$8/7)),""))</f>
        <v>0</v>
      </c>
      <c r="BC49" s="304"/>
      <c r="BD49" s="297"/>
      <c r="BE49" s="298"/>
      <c r="BF49" s="298"/>
      <c r="BG49" s="298"/>
      <c r="BH49" s="299"/>
    </row>
    <row r="50" spans="2:60" ht="20.25" customHeight="1" x14ac:dyDescent="0.4">
      <c r="B50" s="111"/>
      <c r="C50" s="288"/>
      <c r="D50" s="289"/>
      <c r="E50" s="290"/>
      <c r="F50" s="112"/>
      <c r="G50" s="113">
        <f>C48</f>
        <v>0</v>
      </c>
      <c r="H50" s="252"/>
      <c r="I50" s="269"/>
      <c r="J50" s="270"/>
      <c r="K50" s="270"/>
      <c r="L50" s="271"/>
      <c r="M50" s="259"/>
      <c r="N50" s="260"/>
      <c r="O50" s="261"/>
      <c r="P50" s="138" t="s">
        <v>74</v>
      </c>
      <c r="Q50" s="139"/>
      <c r="R50" s="139"/>
      <c r="S50" s="140"/>
      <c r="T50" s="141"/>
      <c r="U50" s="118" t="str">
        <f>IF(U48="","",VLOOKUP(U48,'シフト記号表（勤務時間帯）'!$D$6:$Z$47,23,FALSE))</f>
        <v/>
      </c>
      <c r="V50" s="119" t="str">
        <f>IF(V48="","",VLOOKUP(V48,'シフト記号表（勤務時間帯）'!$D$6:$Z$47,23,FALSE))</f>
        <v/>
      </c>
      <c r="W50" s="119" t="str">
        <f>IF(W48="","",VLOOKUP(W48,'シフト記号表（勤務時間帯）'!$D$6:$Z$47,23,FALSE))</f>
        <v/>
      </c>
      <c r="X50" s="119" t="str">
        <f>IF(X48="","",VLOOKUP(X48,'シフト記号表（勤務時間帯）'!$D$6:$Z$47,23,FALSE))</f>
        <v/>
      </c>
      <c r="Y50" s="119" t="str">
        <f>IF(Y48="","",VLOOKUP(Y48,'シフト記号表（勤務時間帯）'!$D$6:$Z$47,23,FALSE))</f>
        <v/>
      </c>
      <c r="Z50" s="119" t="str">
        <f>IF(Z48="","",VLOOKUP(Z48,'シフト記号表（勤務時間帯）'!$D$6:$Z$47,23,FALSE))</f>
        <v/>
      </c>
      <c r="AA50" s="120" t="str">
        <f>IF(AA48="","",VLOOKUP(AA48,'シフト記号表（勤務時間帯）'!$D$6:$Z$47,23,FALSE))</f>
        <v/>
      </c>
      <c r="AB50" s="118" t="str">
        <f>IF(AB48="","",VLOOKUP(AB48,'シフト記号表（勤務時間帯）'!$D$6:$Z$47,23,FALSE))</f>
        <v/>
      </c>
      <c r="AC50" s="119" t="str">
        <f>IF(AC48="","",VLOOKUP(AC48,'シフト記号表（勤務時間帯）'!$D$6:$Z$47,23,FALSE))</f>
        <v/>
      </c>
      <c r="AD50" s="119" t="str">
        <f>IF(AD48="","",VLOOKUP(AD48,'シフト記号表（勤務時間帯）'!$D$6:$Z$47,23,FALSE))</f>
        <v/>
      </c>
      <c r="AE50" s="119" t="str">
        <f>IF(AE48="","",VLOOKUP(AE48,'シフト記号表（勤務時間帯）'!$D$6:$Z$47,23,FALSE))</f>
        <v/>
      </c>
      <c r="AF50" s="119" t="str">
        <f>IF(AF48="","",VLOOKUP(AF48,'シフト記号表（勤務時間帯）'!$D$6:$Z$47,23,FALSE))</f>
        <v/>
      </c>
      <c r="AG50" s="119" t="str">
        <f>IF(AG48="","",VLOOKUP(AG48,'シフト記号表（勤務時間帯）'!$D$6:$Z$47,23,FALSE))</f>
        <v/>
      </c>
      <c r="AH50" s="120" t="str">
        <f>IF(AH48="","",VLOOKUP(AH48,'シフト記号表（勤務時間帯）'!$D$6:$Z$47,23,FALSE))</f>
        <v/>
      </c>
      <c r="AI50" s="118" t="str">
        <f>IF(AI48="","",VLOOKUP(AI48,'シフト記号表（勤務時間帯）'!$D$6:$Z$47,23,FALSE))</f>
        <v/>
      </c>
      <c r="AJ50" s="119" t="str">
        <f>IF(AJ48="","",VLOOKUP(AJ48,'シフト記号表（勤務時間帯）'!$D$6:$Z$47,23,FALSE))</f>
        <v/>
      </c>
      <c r="AK50" s="119" t="str">
        <f>IF(AK48="","",VLOOKUP(AK48,'シフト記号表（勤務時間帯）'!$D$6:$Z$47,23,FALSE))</f>
        <v/>
      </c>
      <c r="AL50" s="119" t="str">
        <f>IF(AL48="","",VLOOKUP(AL48,'シフト記号表（勤務時間帯）'!$D$6:$Z$47,23,FALSE))</f>
        <v/>
      </c>
      <c r="AM50" s="119" t="str">
        <f>IF(AM48="","",VLOOKUP(AM48,'シフト記号表（勤務時間帯）'!$D$6:$Z$47,23,FALSE))</f>
        <v/>
      </c>
      <c r="AN50" s="119" t="str">
        <f>IF(AN48="","",VLOOKUP(AN48,'シフト記号表（勤務時間帯）'!$D$6:$Z$47,23,FALSE))</f>
        <v/>
      </c>
      <c r="AO50" s="120" t="str">
        <f>IF(AO48="","",VLOOKUP(AO48,'シフト記号表（勤務時間帯）'!$D$6:$Z$47,23,FALSE))</f>
        <v/>
      </c>
      <c r="AP50" s="118" t="str">
        <f>IF(AP48="","",VLOOKUP(AP48,'シフト記号表（勤務時間帯）'!$D$6:$Z$47,23,FALSE))</f>
        <v/>
      </c>
      <c r="AQ50" s="119" t="str">
        <f>IF(AQ48="","",VLOOKUP(AQ48,'シフト記号表（勤務時間帯）'!$D$6:$Z$47,23,FALSE))</f>
        <v/>
      </c>
      <c r="AR50" s="119" t="str">
        <f>IF(AR48="","",VLOOKUP(AR48,'シフト記号表（勤務時間帯）'!$D$6:$Z$47,23,FALSE))</f>
        <v/>
      </c>
      <c r="AS50" s="119" t="str">
        <f>IF(AS48="","",VLOOKUP(AS48,'シフト記号表（勤務時間帯）'!$D$6:$Z$47,23,FALSE))</f>
        <v/>
      </c>
      <c r="AT50" s="119" t="str">
        <f>IF(AT48="","",VLOOKUP(AT48,'シフト記号表（勤務時間帯）'!$D$6:$Z$47,23,FALSE))</f>
        <v/>
      </c>
      <c r="AU50" s="119" t="str">
        <f>IF(AU48="","",VLOOKUP(AU48,'シフト記号表（勤務時間帯）'!$D$6:$Z$47,23,FALSE))</f>
        <v/>
      </c>
      <c r="AV50" s="120" t="str">
        <f>IF(AV48="","",VLOOKUP(AV48,'シフト記号表（勤務時間帯）'!$D$6:$Z$47,23,FALSE))</f>
        <v/>
      </c>
      <c r="AW50" s="118" t="str">
        <f>IF(AW48="","",VLOOKUP(AW48,'シフト記号表（勤務時間帯）'!$D$6:$Z$47,23,FALSE))</f>
        <v/>
      </c>
      <c r="AX50" s="119" t="str">
        <f>IF(AX48="","",VLOOKUP(AX48,'シフト記号表（勤務時間帯）'!$D$6:$Z$47,23,FALSE))</f>
        <v/>
      </c>
      <c r="AY50" s="119" t="str">
        <f>IF(AY48="","",VLOOKUP(AY48,'シフト記号表（勤務時間帯）'!$D$6:$Z$47,23,FALSE))</f>
        <v/>
      </c>
      <c r="AZ50" s="306">
        <f>IF($BC$3="４週",SUM(U50:AV50),IF($BC$3="暦月",SUM(U50:AY50),""))</f>
        <v>0</v>
      </c>
      <c r="BA50" s="307"/>
      <c r="BB50" s="308">
        <f>IF($BC$3="４週",AZ50/4,IF($BC$3="暦月",(AZ50/($BC$8/7)),""))</f>
        <v>0</v>
      </c>
      <c r="BC50" s="307"/>
      <c r="BD50" s="300"/>
      <c r="BE50" s="301"/>
      <c r="BF50" s="301"/>
      <c r="BG50" s="301"/>
      <c r="BH50" s="302"/>
    </row>
    <row r="51" spans="2:60" ht="20.25" customHeight="1" x14ac:dyDescent="0.4">
      <c r="B51" s="121"/>
      <c r="C51" s="282"/>
      <c r="D51" s="283"/>
      <c r="E51" s="284"/>
      <c r="F51" s="102"/>
      <c r="G51" s="103"/>
      <c r="H51" s="250"/>
      <c r="I51" s="263"/>
      <c r="J51" s="264"/>
      <c r="K51" s="264"/>
      <c r="L51" s="265"/>
      <c r="M51" s="253"/>
      <c r="N51" s="254"/>
      <c r="O51" s="255"/>
      <c r="P51" s="124" t="s">
        <v>18</v>
      </c>
      <c r="Q51" s="131"/>
      <c r="R51" s="131"/>
      <c r="S51" s="132"/>
      <c r="T51" s="137"/>
      <c r="U51" s="128"/>
      <c r="V51" s="129"/>
      <c r="W51" s="129"/>
      <c r="X51" s="129"/>
      <c r="Y51" s="129"/>
      <c r="Z51" s="129"/>
      <c r="AA51" s="130"/>
      <c r="AB51" s="128"/>
      <c r="AC51" s="129"/>
      <c r="AD51" s="129"/>
      <c r="AE51" s="129"/>
      <c r="AF51" s="129"/>
      <c r="AG51" s="129"/>
      <c r="AH51" s="130"/>
      <c r="AI51" s="128"/>
      <c r="AJ51" s="129"/>
      <c r="AK51" s="129"/>
      <c r="AL51" s="129"/>
      <c r="AM51" s="129"/>
      <c r="AN51" s="129"/>
      <c r="AO51" s="130"/>
      <c r="AP51" s="128"/>
      <c r="AQ51" s="129"/>
      <c r="AR51" s="129"/>
      <c r="AS51" s="129"/>
      <c r="AT51" s="129"/>
      <c r="AU51" s="129"/>
      <c r="AV51" s="130"/>
      <c r="AW51" s="128"/>
      <c r="AX51" s="129"/>
      <c r="AY51" s="129"/>
      <c r="AZ51" s="262"/>
      <c r="BA51" s="249"/>
      <c r="BB51" s="248"/>
      <c r="BC51" s="249"/>
      <c r="BD51" s="294"/>
      <c r="BE51" s="295"/>
      <c r="BF51" s="295"/>
      <c r="BG51" s="295"/>
      <c r="BH51" s="296"/>
    </row>
    <row r="52" spans="2:60" ht="20.25" customHeight="1" x14ac:dyDescent="0.4">
      <c r="B52" s="101">
        <f>B49+1</f>
        <v>11</v>
      </c>
      <c r="C52" s="285"/>
      <c r="D52" s="286"/>
      <c r="E52" s="287"/>
      <c r="F52" s="102">
        <f>C51</f>
        <v>0</v>
      </c>
      <c r="G52" s="103"/>
      <c r="H52" s="251"/>
      <c r="I52" s="266"/>
      <c r="J52" s="267"/>
      <c r="K52" s="267"/>
      <c r="L52" s="268"/>
      <c r="M52" s="256"/>
      <c r="N52" s="257"/>
      <c r="O52" s="258"/>
      <c r="P52" s="104" t="s">
        <v>73</v>
      </c>
      <c r="Q52" s="105"/>
      <c r="R52" s="105"/>
      <c r="S52" s="106"/>
      <c r="T52" s="107"/>
      <c r="U52" s="108" t="str">
        <f>IF(U51="","",VLOOKUP(U51,'シフト記号表（勤務時間帯）'!$D$6:$X$47,21,FALSE))</f>
        <v/>
      </c>
      <c r="V52" s="109" t="str">
        <f>IF(V51="","",VLOOKUP(V51,'シフト記号表（勤務時間帯）'!$D$6:$X$47,21,FALSE))</f>
        <v/>
      </c>
      <c r="W52" s="109" t="str">
        <f>IF(W51="","",VLOOKUP(W51,'シフト記号表（勤務時間帯）'!$D$6:$X$47,21,FALSE))</f>
        <v/>
      </c>
      <c r="X52" s="109" t="str">
        <f>IF(X51="","",VLOOKUP(X51,'シフト記号表（勤務時間帯）'!$D$6:$X$47,21,FALSE))</f>
        <v/>
      </c>
      <c r="Y52" s="109" t="str">
        <f>IF(Y51="","",VLOOKUP(Y51,'シフト記号表（勤務時間帯）'!$D$6:$X$47,21,FALSE))</f>
        <v/>
      </c>
      <c r="Z52" s="109" t="str">
        <f>IF(Z51="","",VLOOKUP(Z51,'シフト記号表（勤務時間帯）'!$D$6:$X$47,21,FALSE))</f>
        <v/>
      </c>
      <c r="AA52" s="110" t="str">
        <f>IF(AA51="","",VLOOKUP(AA51,'シフト記号表（勤務時間帯）'!$D$6:$X$47,21,FALSE))</f>
        <v/>
      </c>
      <c r="AB52" s="108" t="str">
        <f>IF(AB51="","",VLOOKUP(AB51,'シフト記号表（勤務時間帯）'!$D$6:$X$47,21,FALSE))</f>
        <v/>
      </c>
      <c r="AC52" s="109" t="str">
        <f>IF(AC51="","",VLOOKUP(AC51,'シフト記号表（勤務時間帯）'!$D$6:$X$47,21,FALSE))</f>
        <v/>
      </c>
      <c r="AD52" s="109" t="str">
        <f>IF(AD51="","",VLOOKUP(AD51,'シフト記号表（勤務時間帯）'!$D$6:$X$47,21,FALSE))</f>
        <v/>
      </c>
      <c r="AE52" s="109" t="str">
        <f>IF(AE51="","",VLOOKUP(AE51,'シフト記号表（勤務時間帯）'!$D$6:$X$47,21,FALSE))</f>
        <v/>
      </c>
      <c r="AF52" s="109" t="str">
        <f>IF(AF51="","",VLOOKUP(AF51,'シフト記号表（勤務時間帯）'!$D$6:$X$47,21,FALSE))</f>
        <v/>
      </c>
      <c r="AG52" s="109" t="str">
        <f>IF(AG51="","",VLOOKUP(AG51,'シフト記号表（勤務時間帯）'!$D$6:$X$47,21,FALSE))</f>
        <v/>
      </c>
      <c r="AH52" s="110" t="str">
        <f>IF(AH51="","",VLOOKUP(AH51,'シフト記号表（勤務時間帯）'!$D$6:$X$47,21,FALSE))</f>
        <v/>
      </c>
      <c r="AI52" s="108" t="str">
        <f>IF(AI51="","",VLOOKUP(AI51,'シフト記号表（勤務時間帯）'!$D$6:$X$47,21,FALSE))</f>
        <v/>
      </c>
      <c r="AJ52" s="109" t="str">
        <f>IF(AJ51="","",VLOOKUP(AJ51,'シフト記号表（勤務時間帯）'!$D$6:$X$47,21,FALSE))</f>
        <v/>
      </c>
      <c r="AK52" s="109" t="str">
        <f>IF(AK51="","",VLOOKUP(AK51,'シフト記号表（勤務時間帯）'!$D$6:$X$47,21,FALSE))</f>
        <v/>
      </c>
      <c r="AL52" s="109" t="str">
        <f>IF(AL51="","",VLOOKUP(AL51,'シフト記号表（勤務時間帯）'!$D$6:$X$47,21,FALSE))</f>
        <v/>
      </c>
      <c r="AM52" s="109" t="str">
        <f>IF(AM51="","",VLOOKUP(AM51,'シフト記号表（勤務時間帯）'!$D$6:$X$47,21,FALSE))</f>
        <v/>
      </c>
      <c r="AN52" s="109" t="str">
        <f>IF(AN51="","",VLOOKUP(AN51,'シフト記号表（勤務時間帯）'!$D$6:$X$47,21,FALSE))</f>
        <v/>
      </c>
      <c r="AO52" s="110" t="str">
        <f>IF(AO51="","",VLOOKUP(AO51,'シフト記号表（勤務時間帯）'!$D$6:$X$47,21,FALSE))</f>
        <v/>
      </c>
      <c r="AP52" s="108" t="str">
        <f>IF(AP51="","",VLOOKUP(AP51,'シフト記号表（勤務時間帯）'!$D$6:$X$47,21,FALSE))</f>
        <v/>
      </c>
      <c r="AQ52" s="109" t="str">
        <f>IF(AQ51="","",VLOOKUP(AQ51,'シフト記号表（勤務時間帯）'!$D$6:$X$47,21,FALSE))</f>
        <v/>
      </c>
      <c r="AR52" s="109" t="str">
        <f>IF(AR51="","",VLOOKUP(AR51,'シフト記号表（勤務時間帯）'!$D$6:$X$47,21,FALSE))</f>
        <v/>
      </c>
      <c r="AS52" s="109" t="str">
        <f>IF(AS51="","",VLOOKUP(AS51,'シフト記号表（勤務時間帯）'!$D$6:$X$47,21,FALSE))</f>
        <v/>
      </c>
      <c r="AT52" s="109" t="str">
        <f>IF(AT51="","",VLOOKUP(AT51,'シフト記号表（勤務時間帯）'!$D$6:$X$47,21,FALSE))</f>
        <v/>
      </c>
      <c r="AU52" s="109" t="str">
        <f>IF(AU51="","",VLOOKUP(AU51,'シフト記号表（勤務時間帯）'!$D$6:$X$47,21,FALSE))</f>
        <v/>
      </c>
      <c r="AV52" s="110" t="str">
        <f>IF(AV51="","",VLOOKUP(AV51,'シフト記号表（勤務時間帯）'!$D$6:$X$47,21,FALSE))</f>
        <v/>
      </c>
      <c r="AW52" s="108" t="str">
        <f>IF(AW51="","",VLOOKUP(AW51,'シフト記号表（勤務時間帯）'!$D$6:$X$47,21,FALSE))</f>
        <v/>
      </c>
      <c r="AX52" s="109" t="str">
        <f>IF(AX51="","",VLOOKUP(AX51,'シフト記号表（勤務時間帯）'!$D$6:$X$47,21,FALSE))</f>
        <v/>
      </c>
      <c r="AY52" s="109" t="str">
        <f>IF(AY51="","",VLOOKUP(AY51,'シフト記号表（勤務時間帯）'!$D$6:$X$47,21,FALSE))</f>
        <v/>
      </c>
      <c r="AZ52" s="303">
        <f>IF($BC$3="４週",SUM(U52:AV52),IF($BC$3="暦月",SUM(U52:AY52),""))</f>
        <v>0</v>
      </c>
      <c r="BA52" s="304"/>
      <c r="BB52" s="305">
        <f>IF($BC$3="４週",AZ52/4,IF($BC$3="暦月",(AZ52/($BC$8/7)),""))</f>
        <v>0</v>
      </c>
      <c r="BC52" s="304"/>
      <c r="BD52" s="297"/>
      <c r="BE52" s="298"/>
      <c r="BF52" s="298"/>
      <c r="BG52" s="298"/>
      <c r="BH52" s="299"/>
    </row>
    <row r="53" spans="2:60" ht="20.25" customHeight="1" x14ac:dyDescent="0.4">
      <c r="B53" s="111"/>
      <c r="C53" s="288"/>
      <c r="D53" s="289"/>
      <c r="E53" s="290"/>
      <c r="F53" s="112"/>
      <c r="G53" s="113">
        <f>C51</f>
        <v>0</v>
      </c>
      <c r="H53" s="252"/>
      <c r="I53" s="269"/>
      <c r="J53" s="270"/>
      <c r="K53" s="270"/>
      <c r="L53" s="271"/>
      <c r="M53" s="259"/>
      <c r="N53" s="260"/>
      <c r="O53" s="261"/>
      <c r="P53" s="138" t="s">
        <v>74</v>
      </c>
      <c r="Q53" s="139"/>
      <c r="R53" s="139"/>
      <c r="S53" s="140"/>
      <c r="T53" s="141"/>
      <c r="U53" s="118" t="str">
        <f>IF(U51="","",VLOOKUP(U51,'シフト記号表（勤務時間帯）'!$D$6:$Z$47,23,FALSE))</f>
        <v/>
      </c>
      <c r="V53" s="119" t="str">
        <f>IF(V51="","",VLOOKUP(V51,'シフト記号表（勤務時間帯）'!$D$6:$Z$47,23,FALSE))</f>
        <v/>
      </c>
      <c r="W53" s="119" t="str">
        <f>IF(W51="","",VLOOKUP(W51,'シフト記号表（勤務時間帯）'!$D$6:$Z$47,23,FALSE))</f>
        <v/>
      </c>
      <c r="X53" s="119" t="str">
        <f>IF(X51="","",VLOOKUP(X51,'シフト記号表（勤務時間帯）'!$D$6:$Z$47,23,FALSE))</f>
        <v/>
      </c>
      <c r="Y53" s="119" t="str">
        <f>IF(Y51="","",VLOOKUP(Y51,'シフト記号表（勤務時間帯）'!$D$6:$Z$47,23,FALSE))</f>
        <v/>
      </c>
      <c r="Z53" s="119" t="str">
        <f>IF(Z51="","",VLOOKUP(Z51,'シフト記号表（勤務時間帯）'!$D$6:$Z$47,23,FALSE))</f>
        <v/>
      </c>
      <c r="AA53" s="120" t="str">
        <f>IF(AA51="","",VLOOKUP(AA51,'シフト記号表（勤務時間帯）'!$D$6:$Z$47,23,FALSE))</f>
        <v/>
      </c>
      <c r="AB53" s="118" t="str">
        <f>IF(AB51="","",VLOOKUP(AB51,'シフト記号表（勤務時間帯）'!$D$6:$Z$47,23,FALSE))</f>
        <v/>
      </c>
      <c r="AC53" s="119" t="str">
        <f>IF(AC51="","",VLOOKUP(AC51,'シフト記号表（勤務時間帯）'!$D$6:$Z$47,23,FALSE))</f>
        <v/>
      </c>
      <c r="AD53" s="119" t="str">
        <f>IF(AD51="","",VLOOKUP(AD51,'シフト記号表（勤務時間帯）'!$D$6:$Z$47,23,FALSE))</f>
        <v/>
      </c>
      <c r="AE53" s="119" t="str">
        <f>IF(AE51="","",VLOOKUP(AE51,'シフト記号表（勤務時間帯）'!$D$6:$Z$47,23,FALSE))</f>
        <v/>
      </c>
      <c r="AF53" s="119" t="str">
        <f>IF(AF51="","",VLOOKUP(AF51,'シフト記号表（勤務時間帯）'!$D$6:$Z$47,23,FALSE))</f>
        <v/>
      </c>
      <c r="AG53" s="119" t="str">
        <f>IF(AG51="","",VLOOKUP(AG51,'シフト記号表（勤務時間帯）'!$D$6:$Z$47,23,FALSE))</f>
        <v/>
      </c>
      <c r="AH53" s="120" t="str">
        <f>IF(AH51="","",VLOOKUP(AH51,'シフト記号表（勤務時間帯）'!$D$6:$Z$47,23,FALSE))</f>
        <v/>
      </c>
      <c r="AI53" s="118" t="str">
        <f>IF(AI51="","",VLOOKUP(AI51,'シフト記号表（勤務時間帯）'!$D$6:$Z$47,23,FALSE))</f>
        <v/>
      </c>
      <c r="AJ53" s="119" t="str">
        <f>IF(AJ51="","",VLOOKUP(AJ51,'シフト記号表（勤務時間帯）'!$D$6:$Z$47,23,FALSE))</f>
        <v/>
      </c>
      <c r="AK53" s="119" t="str">
        <f>IF(AK51="","",VLOOKUP(AK51,'シフト記号表（勤務時間帯）'!$D$6:$Z$47,23,FALSE))</f>
        <v/>
      </c>
      <c r="AL53" s="119" t="str">
        <f>IF(AL51="","",VLOOKUP(AL51,'シフト記号表（勤務時間帯）'!$D$6:$Z$47,23,FALSE))</f>
        <v/>
      </c>
      <c r="AM53" s="119" t="str">
        <f>IF(AM51="","",VLOOKUP(AM51,'シフト記号表（勤務時間帯）'!$D$6:$Z$47,23,FALSE))</f>
        <v/>
      </c>
      <c r="AN53" s="119" t="str">
        <f>IF(AN51="","",VLOOKUP(AN51,'シフト記号表（勤務時間帯）'!$D$6:$Z$47,23,FALSE))</f>
        <v/>
      </c>
      <c r="AO53" s="120" t="str">
        <f>IF(AO51="","",VLOOKUP(AO51,'シフト記号表（勤務時間帯）'!$D$6:$Z$47,23,FALSE))</f>
        <v/>
      </c>
      <c r="AP53" s="118" t="str">
        <f>IF(AP51="","",VLOOKUP(AP51,'シフト記号表（勤務時間帯）'!$D$6:$Z$47,23,FALSE))</f>
        <v/>
      </c>
      <c r="AQ53" s="119" t="str">
        <f>IF(AQ51="","",VLOOKUP(AQ51,'シフト記号表（勤務時間帯）'!$D$6:$Z$47,23,FALSE))</f>
        <v/>
      </c>
      <c r="AR53" s="119" t="str">
        <f>IF(AR51="","",VLOOKUP(AR51,'シフト記号表（勤務時間帯）'!$D$6:$Z$47,23,FALSE))</f>
        <v/>
      </c>
      <c r="AS53" s="119" t="str">
        <f>IF(AS51="","",VLOOKUP(AS51,'シフト記号表（勤務時間帯）'!$D$6:$Z$47,23,FALSE))</f>
        <v/>
      </c>
      <c r="AT53" s="119" t="str">
        <f>IF(AT51="","",VLOOKUP(AT51,'シフト記号表（勤務時間帯）'!$D$6:$Z$47,23,FALSE))</f>
        <v/>
      </c>
      <c r="AU53" s="119" t="str">
        <f>IF(AU51="","",VLOOKUP(AU51,'シフト記号表（勤務時間帯）'!$D$6:$Z$47,23,FALSE))</f>
        <v/>
      </c>
      <c r="AV53" s="120" t="str">
        <f>IF(AV51="","",VLOOKUP(AV51,'シフト記号表（勤務時間帯）'!$D$6:$Z$47,23,FALSE))</f>
        <v/>
      </c>
      <c r="AW53" s="118" t="str">
        <f>IF(AW51="","",VLOOKUP(AW51,'シフト記号表（勤務時間帯）'!$D$6:$Z$47,23,FALSE))</f>
        <v/>
      </c>
      <c r="AX53" s="119" t="str">
        <f>IF(AX51="","",VLOOKUP(AX51,'シフト記号表（勤務時間帯）'!$D$6:$Z$47,23,FALSE))</f>
        <v/>
      </c>
      <c r="AY53" s="119" t="str">
        <f>IF(AY51="","",VLOOKUP(AY51,'シフト記号表（勤務時間帯）'!$D$6:$Z$47,23,FALSE))</f>
        <v/>
      </c>
      <c r="AZ53" s="306">
        <f>IF($BC$3="４週",SUM(U53:AV53),IF($BC$3="暦月",SUM(U53:AY53),""))</f>
        <v>0</v>
      </c>
      <c r="BA53" s="307"/>
      <c r="BB53" s="308">
        <f>IF($BC$3="４週",AZ53/4,IF($BC$3="暦月",(AZ53/($BC$8/7)),""))</f>
        <v>0</v>
      </c>
      <c r="BC53" s="307"/>
      <c r="BD53" s="300"/>
      <c r="BE53" s="301"/>
      <c r="BF53" s="301"/>
      <c r="BG53" s="301"/>
      <c r="BH53" s="302"/>
    </row>
    <row r="54" spans="2:60" ht="20.25" customHeight="1" x14ac:dyDescent="0.4">
      <c r="B54" s="121"/>
      <c r="C54" s="282"/>
      <c r="D54" s="283"/>
      <c r="E54" s="284"/>
      <c r="F54" s="102"/>
      <c r="G54" s="103"/>
      <c r="H54" s="250"/>
      <c r="I54" s="263"/>
      <c r="J54" s="264"/>
      <c r="K54" s="264"/>
      <c r="L54" s="265"/>
      <c r="M54" s="253"/>
      <c r="N54" s="254"/>
      <c r="O54" s="255"/>
      <c r="P54" s="124" t="s">
        <v>18</v>
      </c>
      <c r="Q54" s="131"/>
      <c r="R54" s="131"/>
      <c r="S54" s="132"/>
      <c r="T54" s="137"/>
      <c r="U54" s="128"/>
      <c r="V54" s="129"/>
      <c r="W54" s="129"/>
      <c r="X54" s="129"/>
      <c r="Y54" s="129"/>
      <c r="Z54" s="129"/>
      <c r="AA54" s="130"/>
      <c r="AB54" s="128"/>
      <c r="AC54" s="129"/>
      <c r="AD54" s="129"/>
      <c r="AE54" s="129"/>
      <c r="AF54" s="129"/>
      <c r="AG54" s="129"/>
      <c r="AH54" s="130"/>
      <c r="AI54" s="128"/>
      <c r="AJ54" s="129"/>
      <c r="AK54" s="129"/>
      <c r="AL54" s="129"/>
      <c r="AM54" s="129"/>
      <c r="AN54" s="129"/>
      <c r="AO54" s="130"/>
      <c r="AP54" s="128"/>
      <c r="AQ54" s="129"/>
      <c r="AR54" s="129"/>
      <c r="AS54" s="129"/>
      <c r="AT54" s="129"/>
      <c r="AU54" s="129"/>
      <c r="AV54" s="130"/>
      <c r="AW54" s="128"/>
      <c r="AX54" s="129"/>
      <c r="AY54" s="129"/>
      <c r="AZ54" s="262"/>
      <c r="BA54" s="249"/>
      <c r="BB54" s="248"/>
      <c r="BC54" s="249"/>
      <c r="BD54" s="294"/>
      <c r="BE54" s="295"/>
      <c r="BF54" s="295"/>
      <c r="BG54" s="295"/>
      <c r="BH54" s="296"/>
    </row>
    <row r="55" spans="2:60" ht="20.25" customHeight="1" x14ac:dyDescent="0.4">
      <c r="B55" s="101">
        <f>B52+1</f>
        <v>12</v>
      </c>
      <c r="C55" s="285"/>
      <c r="D55" s="286"/>
      <c r="E55" s="287"/>
      <c r="F55" s="102">
        <f>C54</f>
        <v>0</v>
      </c>
      <c r="G55" s="103"/>
      <c r="H55" s="251"/>
      <c r="I55" s="266"/>
      <c r="J55" s="267"/>
      <c r="K55" s="267"/>
      <c r="L55" s="268"/>
      <c r="M55" s="256"/>
      <c r="N55" s="257"/>
      <c r="O55" s="258"/>
      <c r="P55" s="104" t="s">
        <v>73</v>
      </c>
      <c r="Q55" s="105"/>
      <c r="R55" s="105"/>
      <c r="S55" s="106"/>
      <c r="T55" s="107"/>
      <c r="U55" s="108" t="str">
        <f>IF(U54="","",VLOOKUP(U54,'シフト記号表（勤務時間帯）'!$D$6:$X$47,21,FALSE))</f>
        <v/>
      </c>
      <c r="V55" s="109" t="str">
        <f>IF(V54="","",VLOOKUP(V54,'シフト記号表（勤務時間帯）'!$D$6:$X$47,21,FALSE))</f>
        <v/>
      </c>
      <c r="W55" s="109" t="str">
        <f>IF(W54="","",VLOOKUP(W54,'シフト記号表（勤務時間帯）'!$D$6:$X$47,21,FALSE))</f>
        <v/>
      </c>
      <c r="X55" s="109" t="str">
        <f>IF(X54="","",VLOOKUP(X54,'シフト記号表（勤務時間帯）'!$D$6:$X$47,21,FALSE))</f>
        <v/>
      </c>
      <c r="Y55" s="109" t="str">
        <f>IF(Y54="","",VLOOKUP(Y54,'シフト記号表（勤務時間帯）'!$D$6:$X$47,21,FALSE))</f>
        <v/>
      </c>
      <c r="Z55" s="109" t="str">
        <f>IF(Z54="","",VLOOKUP(Z54,'シフト記号表（勤務時間帯）'!$D$6:$X$47,21,FALSE))</f>
        <v/>
      </c>
      <c r="AA55" s="110" t="str">
        <f>IF(AA54="","",VLOOKUP(AA54,'シフト記号表（勤務時間帯）'!$D$6:$X$47,21,FALSE))</f>
        <v/>
      </c>
      <c r="AB55" s="108" t="str">
        <f>IF(AB54="","",VLOOKUP(AB54,'シフト記号表（勤務時間帯）'!$D$6:$X$47,21,FALSE))</f>
        <v/>
      </c>
      <c r="AC55" s="109" t="str">
        <f>IF(AC54="","",VLOOKUP(AC54,'シフト記号表（勤務時間帯）'!$D$6:$X$47,21,FALSE))</f>
        <v/>
      </c>
      <c r="AD55" s="109" t="str">
        <f>IF(AD54="","",VLOOKUP(AD54,'シフト記号表（勤務時間帯）'!$D$6:$X$47,21,FALSE))</f>
        <v/>
      </c>
      <c r="AE55" s="109" t="str">
        <f>IF(AE54="","",VLOOKUP(AE54,'シフト記号表（勤務時間帯）'!$D$6:$X$47,21,FALSE))</f>
        <v/>
      </c>
      <c r="AF55" s="109" t="str">
        <f>IF(AF54="","",VLOOKUP(AF54,'シフト記号表（勤務時間帯）'!$D$6:$X$47,21,FALSE))</f>
        <v/>
      </c>
      <c r="AG55" s="109" t="str">
        <f>IF(AG54="","",VLOOKUP(AG54,'シフト記号表（勤務時間帯）'!$D$6:$X$47,21,FALSE))</f>
        <v/>
      </c>
      <c r="AH55" s="110" t="str">
        <f>IF(AH54="","",VLOOKUP(AH54,'シフト記号表（勤務時間帯）'!$D$6:$X$47,21,FALSE))</f>
        <v/>
      </c>
      <c r="AI55" s="108" t="str">
        <f>IF(AI54="","",VLOOKUP(AI54,'シフト記号表（勤務時間帯）'!$D$6:$X$47,21,FALSE))</f>
        <v/>
      </c>
      <c r="AJ55" s="109" t="str">
        <f>IF(AJ54="","",VLOOKUP(AJ54,'シフト記号表（勤務時間帯）'!$D$6:$X$47,21,FALSE))</f>
        <v/>
      </c>
      <c r="AK55" s="109" t="str">
        <f>IF(AK54="","",VLOOKUP(AK54,'シフト記号表（勤務時間帯）'!$D$6:$X$47,21,FALSE))</f>
        <v/>
      </c>
      <c r="AL55" s="109" t="str">
        <f>IF(AL54="","",VLOOKUP(AL54,'シフト記号表（勤務時間帯）'!$D$6:$X$47,21,FALSE))</f>
        <v/>
      </c>
      <c r="AM55" s="109" t="str">
        <f>IF(AM54="","",VLOOKUP(AM54,'シフト記号表（勤務時間帯）'!$D$6:$X$47,21,FALSE))</f>
        <v/>
      </c>
      <c r="AN55" s="109" t="str">
        <f>IF(AN54="","",VLOOKUP(AN54,'シフト記号表（勤務時間帯）'!$D$6:$X$47,21,FALSE))</f>
        <v/>
      </c>
      <c r="AO55" s="110" t="str">
        <f>IF(AO54="","",VLOOKUP(AO54,'シフト記号表（勤務時間帯）'!$D$6:$X$47,21,FALSE))</f>
        <v/>
      </c>
      <c r="AP55" s="108" t="str">
        <f>IF(AP54="","",VLOOKUP(AP54,'シフト記号表（勤務時間帯）'!$D$6:$X$47,21,FALSE))</f>
        <v/>
      </c>
      <c r="AQ55" s="109" t="str">
        <f>IF(AQ54="","",VLOOKUP(AQ54,'シフト記号表（勤務時間帯）'!$D$6:$X$47,21,FALSE))</f>
        <v/>
      </c>
      <c r="AR55" s="109" t="str">
        <f>IF(AR54="","",VLOOKUP(AR54,'シフト記号表（勤務時間帯）'!$D$6:$X$47,21,FALSE))</f>
        <v/>
      </c>
      <c r="AS55" s="109" t="str">
        <f>IF(AS54="","",VLOOKUP(AS54,'シフト記号表（勤務時間帯）'!$D$6:$X$47,21,FALSE))</f>
        <v/>
      </c>
      <c r="AT55" s="109" t="str">
        <f>IF(AT54="","",VLOOKUP(AT54,'シフト記号表（勤務時間帯）'!$D$6:$X$47,21,FALSE))</f>
        <v/>
      </c>
      <c r="AU55" s="109" t="str">
        <f>IF(AU54="","",VLOOKUP(AU54,'シフト記号表（勤務時間帯）'!$D$6:$X$47,21,FALSE))</f>
        <v/>
      </c>
      <c r="AV55" s="110" t="str">
        <f>IF(AV54="","",VLOOKUP(AV54,'シフト記号表（勤務時間帯）'!$D$6:$X$47,21,FALSE))</f>
        <v/>
      </c>
      <c r="AW55" s="108" t="str">
        <f>IF(AW54="","",VLOOKUP(AW54,'シフト記号表（勤務時間帯）'!$D$6:$X$47,21,FALSE))</f>
        <v/>
      </c>
      <c r="AX55" s="109" t="str">
        <f>IF(AX54="","",VLOOKUP(AX54,'シフト記号表（勤務時間帯）'!$D$6:$X$47,21,FALSE))</f>
        <v/>
      </c>
      <c r="AY55" s="109" t="str">
        <f>IF(AY54="","",VLOOKUP(AY54,'シフト記号表（勤務時間帯）'!$D$6:$X$47,21,FALSE))</f>
        <v/>
      </c>
      <c r="AZ55" s="303">
        <f>IF($BC$3="４週",SUM(U55:AV55),IF($BC$3="暦月",SUM(U55:AY55),""))</f>
        <v>0</v>
      </c>
      <c r="BA55" s="304"/>
      <c r="BB55" s="305">
        <f>IF($BC$3="４週",AZ55/4,IF($BC$3="暦月",(AZ55/($BC$8/7)),""))</f>
        <v>0</v>
      </c>
      <c r="BC55" s="304"/>
      <c r="BD55" s="297"/>
      <c r="BE55" s="298"/>
      <c r="BF55" s="298"/>
      <c r="BG55" s="298"/>
      <c r="BH55" s="299"/>
    </row>
    <row r="56" spans="2:60" ht="20.25" customHeight="1" x14ac:dyDescent="0.4">
      <c r="B56" s="111"/>
      <c r="C56" s="288"/>
      <c r="D56" s="289"/>
      <c r="E56" s="290"/>
      <c r="F56" s="112"/>
      <c r="G56" s="113">
        <f>C54</f>
        <v>0</v>
      </c>
      <c r="H56" s="252"/>
      <c r="I56" s="269"/>
      <c r="J56" s="270"/>
      <c r="K56" s="270"/>
      <c r="L56" s="271"/>
      <c r="M56" s="259"/>
      <c r="N56" s="260"/>
      <c r="O56" s="261"/>
      <c r="P56" s="138" t="s">
        <v>74</v>
      </c>
      <c r="Q56" s="139"/>
      <c r="R56" s="139"/>
      <c r="S56" s="140"/>
      <c r="T56" s="141"/>
      <c r="U56" s="118" t="str">
        <f>IF(U54="","",VLOOKUP(U54,'シフト記号表（勤務時間帯）'!$D$6:$Z$47,23,FALSE))</f>
        <v/>
      </c>
      <c r="V56" s="119" t="str">
        <f>IF(V54="","",VLOOKUP(V54,'シフト記号表（勤務時間帯）'!$D$6:$Z$47,23,FALSE))</f>
        <v/>
      </c>
      <c r="W56" s="119" t="str">
        <f>IF(W54="","",VLOOKUP(W54,'シフト記号表（勤務時間帯）'!$D$6:$Z$47,23,FALSE))</f>
        <v/>
      </c>
      <c r="X56" s="119" t="str">
        <f>IF(X54="","",VLOOKUP(X54,'シフト記号表（勤務時間帯）'!$D$6:$Z$47,23,FALSE))</f>
        <v/>
      </c>
      <c r="Y56" s="119" t="str">
        <f>IF(Y54="","",VLOOKUP(Y54,'シフト記号表（勤務時間帯）'!$D$6:$Z$47,23,FALSE))</f>
        <v/>
      </c>
      <c r="Z56" s="119" t="str">
        <f>IF(Z54="","",VLOOKUP(Z54,'シフト記号表（勤務時間帯）'!$D$6:$Z$47,23,FALSE))</f>
        <v/>
      </c>
      <c r="AA56" s="120" t="str">
        <f>IF(AA54="","",VLOOKUP(AA54,'シフト記号表（勤務時間帯）'!$D$6:$Z$47,23,FALSE))</f>
        <v/>
      </c>
      <c r="AB56" s="118" t="str">
        <f>IF(AB54="","",VLOOKUP(AB54,'シフト記号表（勤務時間帯）'!$D$6:$Z$47,23,FALSE))</f>
        <v/>
      </c>
      <c r="AC56" s="119" t="str">
        <f>IF(AC54="","",VLOOKUP(AC54,'シフト記号表（勤務時間帯）'!$D$6:$Z$47,23,FALSE))</f>
        <v/>
      </c>
      <c r="AD56" s="119" t="str">
        <f>IF(AD54="","",VLOOKUP(AD54,'シフト記号表（勤務時間帯）'!$D$6:$Z$47,23,FALSE))</f>
        <v/>
      </c>
      <c r="AE56" s="119" t="str">
        <f>IF(AE54="","",VLOOKUP(AE54,'シフト記号表（勤務時間帯）'!$D$6:$Z$47,23,FALSE))</f>
        <v/>
      </c>
      <c r="AF56" s="119" t="str">
        <f>IF(AF54="","",VLOOKUP(AF54,'シフト記号表（勤務時間帯）'!$D$6:$Z$47,23,FALSE))</f>
        <v/>
      </c>
      <c r="AG56" s="119" t="str">
        <f>IF(AG54="","",VLOOKUP(AG54,'シフト記号表（勤務時間帯）'!$D$6:$Z$47,23,FALSE))</f>
        <v/>
      </c>
      <c r="AH56" s="120" t="str">
        <f>IF(AH54="","",VLOOKUP(AH54,'シフト記号表（勤務時間帯）'!$D$6:$Z$47,23,FALSE))</f>
        <v/>
      </c>
      <c r="AI56" s="118" t="str">
        <f>IF(AI54="","",VLOOKUP(AI54,'シフト記号表（勤務時間帯）'!$D$6:$Z$47,23,FALSE))</f>
        <v/>
      </c>
      <c r="AJ56" s="119" t="str">
        <f>IF(AJ54="","",VLOOKUP(AJ54,'シフト記号表（勤務時間帯）'!$D$6:$Z$47,23,FALSE))</f>
        <v/>
      </c>
      <c r="AK56" s="119" t="str">
        <f>IF(AK54="","",VLOOKUP(AK54,'シフト記号表（勤務時間帯）'!$D$6:$Z$47,23,FALSE))</f>
        <v/>
      </c>
      <c r="AL56" s="119" t="str">
        <f>IF(AL54="","",VLOOKUP(AL54,'シフト記号表（勤務時間帯）'!$D$6:$Z$47,23,FALSE))</f>
        <v/>
      </c>
      <c r="AM56" s="119" t="str">
        <f>IF(AM54="","",VLOOKUP(AM54,'シフト記号表（勤務時間帯）'!$D$6:$Z$47,23,FALSE))</f>
        <v/>
      </c>
      <c r="AN56" s="119" t="str">
        <f>IF(AN54="","",VLOOKUP(AN54,'シフト記号表（勤務時間帯）'!$D$6:$Z$47,23,FALSE))</f>
        <v/>
      </c>
      <c r="AO56" s="120" t="str">
        <f>IF(AO54="","",VLOOKUP(AO54,'シフト記号表（勤務時間帯）'!$D$6:$Z$47,23,FALSE))</f>
        <v/>
      </c>
      <c r="AP56" s="118" t="str">
        <f>IF(AP54="","",VLOOKUP(AP54,'シフト記号表（勤務時間帯）'!$D$6:$Z$47,23,FALSE))</f>
        <v/>
      </c>
      <c r="AQ56" s="119" t="str">
        <f>IF(AQ54="","",VLOOKUP(AQ54,'シフト記号表（勤務時間帯）'!$D$6:$Z$47,23,FALSE))</f>
        <v/>
      </c>
      <c r="AR56" s="119" t="str">
        <f>IF(AR54="","",VLOOKUP(AR54,'シフト記号表（勤務時間帯）'!$D$6:$Z$47,23,FALSE))</f>
        <v/>
      </c>
      <c r="AS56" s="119" t="str">
        <f>IF(AS54="","",VLOOKUP(AS54,'シフト記号表（勤務時間帯）'!$D$6:$Z$47,23,FALSE))</f>
        <v/>
      </c>
      <c r="AT56" s="119" t="str">
        <f>IF(AT54="","",VLOOKUP(AT54,'シフト記号表（勤務時間帯）'!$D$6:$Z$47,23,FALSE))</f>
        <v/>
      </c>
      <c r="AU56" s="119" t="str">
        <f>IF(AU54="","",VLOOKUP(AU54,'シフト記号表（勤務時間帯）'!$D$6:$Z$47,23,FALSE))</f>
        <v/>
      </c>
      <c r="AV56" s="120" t="str">
        <f>IF(AV54="","",VLOOKUP(AV54,'シフト記号表（勤務時間帯）'!$D$6:$Z$47,23,FALSE))</f>
        <v/>
      </c>
      <c r="AW56" s="118" t="str">
        <f>IF(AW54="","",VLOOKUP(AW54,'シフト記号表（勤務時間帯）'!$D$6:$Z$47,23,FALSE))</f>
        <v/>
      </c>
      <c r="AX56" s="119" t="str">
        <f>IF(AX54="","",VLOOKUP(AX54,'シフト記号表（勤務時間帯）'!$D$6:$Z$47,23,FALSE))</f>
        <v/>
      </c>
      <c r="AY56" s="119" t="str">
        <f>IF(AY54="","",VLOOKUP(AY54,'シフト記号表（勤務時間帯）'!$D$6:$Z$47,23,FALSE))</f>
        <v/>
      </c>
      <c r="AZ56" s="306">
        <f>IF($BC$3="４週",SUM(U56:AV56),IF($BC$3="暦月",SUM(U56:AY56),""))</f>
        <v>0</v>
      </c>
      <c r="BA56" s="307"/>
      <c r="BB56" s="308">
        <f>IF($BC$3="４週",AZ56/4,IF($BC$3="暦月",(AZ56/($BC$8/7)),""))</f>
        <v>0</v>
      </c>
      <c r="BC56" s="307"/>
      <c r="BD56" s="300"/>
      <c r="BE56" s="301"/>
      <c r="BF56" s="301"/>
      <c r="BG56" s="301"/>
      <c r="BH56" s="302"/>
    </row>
    <row r="57" spans="2:60" ht="20.25" customHeight="1" x14ac:dyDescent="0.4">
      <c r="B57" s="121"/>
      <c r="C57" s="282"/>
      <c r="D57" s="283"/>
      <c r="E57" s="284"/>
      <c r="F57" s="102"/>
      <c r="G57" s="103"/>
      <c r="H57" s="250"/>
      <c r="I57" s="263"/>
      <c r="J57" s="264"/>
      <c r="K57" s="264"/>
      <c r="L57" s="265"/>
      <c r="M57" s="253"/>
      <c r="N57" s="254"/>
      <c r="O57" s="255"/>
      <c r="P57" s="124" t="s">
        <v>18</v>
      </c>
      <c r="Q57" s="131"/>
      <c r="R57" s="131"/>
      <c r="S57" s="132"/>
      <c r="T57" s="137"/>
      <c r="U57" s="128"/>
      <c r="V57" s="129"/>
      <c r="W57" s="129"/>
      <c r="X57" s="129"/>
      <c r="Y57" s="129"/>
      <c r="Z57" s="129"/>
      <c r="AA57" s="130"/>
      <c r="AB57" s="128"/>
      <c r="AC57" s="129"/>
      <c r="AD57" s="129"/>
      <c r="AE57" s="129"/>
      <c r="AF57" s="129"/>
      <c r="AG57" s="129"/>
      <c r="AH57" s="130"/>
      <c r="AI57" s="128"/>
      <c r="AJ57" s="129"/>
      <c r="AK57" s="129"/>
      <c r="AL57" s="129"/>
      <c r="AM57" s="129"/>
      <c r="AN57" s="129"/>
      <c r="AO57" s="130"/>
      <c r="AP57" s="128"/>
      <c r="AQ57" s="129"/>
      <c r="AR57" s="129"/>
      <c r="AS57" s="129"/>
      <c r="AT57" s="129"/>
      <c r="AU57" s="129"/>
      <c r="AV57" s="130"/>
      <c r="AW57" s="128"/>
      <c r="AX57" s="129"/>
      <c r="AY57" s="129"/>
      <c r="AZ57" s="262"/>
      <c r="BA57" s="249"/>
      <c r="BB57" s="248"/>
      <c r="BC57" s="249"/>
      <c r="BD57" s="294"/>
      <c r="BE57" s="295"/>
      <c r="BF57" s="295"/>
      <c r="BG57" s="295"/>
      <c r="BH57" s="296"/>
    </row>
    <row r="58" spans="2:60" ht="20.25" customHeight="1" x14ac:dyDescent="0.4">
      <c r="B58" s="101">
        <f>B55+1</f>
        <v>13</v>
      </c>
      <c r="C58" s="285"/>
      <c r="D58" s="286"/>
      <c r="E58" s="287"/>
      <c r="F58" s="102">
        <f>C57</f>
        <v>0</v>
      </c>
      <c r="G58" s="103"/>
      <c r="H58" s="251"/>
      <c r="I58" s="266"/>
      <c r="J58" s="267"/>
      <c r="K58" s="267"/>
      <c r="L58" s="268"/>
      <c r="M58" s="256"/>
      <c r="N58" s="257"/>
      <c r="O58" s="258"/>
      <c r="P58" s="104" t="s">
        <v>73</v>
      </c>
      <c r="Q58" s="105"/>
      <c r="R58" s="105"/>
      <c r="S58" s="106"/>
      <c r="T58" s="107"/>
      <c r="U58" s="108" t="str">
        <f>IF(U57="","",VLOOKUP(U57,'シフト記号表（勤務時間帯）'!$D$6:$X$47,21,FALSE))</f>
        <v/>
      </c>
      <c r="V58" s="109" t="str">
        <f>IF(V57="","",VLOOKUP(V57,'シフト記号表（勤務時間帯）'!$D$6:$X$47,21,FALSE))</f>
        <v/>
      </c>
      <c r="W58" s="109" t="str">
        <f>IF(W57="","",VLOOKUP(W57,'シフト記号表（勤務時間帯）'!$D$6:$X$47,21,FALSE))</f>
        <v/>
      </c>
      <c r="X58" s="109" t="str">
        <f>IF(X57="","",VLOOKUP(X57,'シフト記号表（勤務時間帯）'!$D$6:$X$47,21,FALSE))</f>
        <v/>
      </c>
      <c r="Y58" s="109" t="str">
        <f>IF(Y57="","",VLOOKUP(Y57,'シフト記号表（勤務時間帯）'!$D$6:$X$47,21,FALSE))</f>
        <v/>
      </c>
      <c r="Z58" s="109" t="str">
        <f>IF(Z57="","",VLOOKUP(Z57,'シフト記号表（勤務時間帯）'!$D$6:$X$47,21,FALSE))</f>
        <v/>
      </c>
      <c r="AA58" s="110" t="str">
        <f>IF(AA57="","",VLOOKUP(AA57,'シフト記号表（勤務時間帯）'!$D$6:$X$47,21,FALSE))</f>
        <v/>
      </c>
      <c r="AB58" s="108" t="str">
        <f>IF(AB57="","",VLOOKUP(AB57,'シフト記号表（勤務時間帯）'!$D$6:$X$47,21,FALSE))</f>
        <v/>
      </c>
      <c r="AC58" s="109" t="str">
        <f>IF(AC57="","",VLOOKUP(AC57,'シフト記号表（勤務時間帯）'!$D$6:$X$47,21,FALSE))</f>
        <v/>
      </c>
      <c r="AD58" s="109" t="str">
        <f>IF(AD57="","",VLOOKUP(AD57,'シフト記号表（勤務時間帯）'!$D$6:$X$47,21,FALSE))</f>
        <v/>
      </c>
      <c r="AE58" s="109" t="str">
        <f>IF(AE57="","",VLOOKUP(AE57,'シフト記号表（勤務時間帯）'!$D$6:$X$47,21,FALSE))</f>
        <v/>
      </c>
      <c r="AF58" s="109" t="str">
        <f>IF(AF57="","",VLOOKUP(AF57,'シフト記号表（勤務時間帯）'!$D$6:$X$47,21,FALSE))</f>
        <v/>
      </c>
      <c r="AG58" s="109" t="str">
        <f>IF(AG57="","",VLOOKUP(AG57,'シフト記号表（勤務時間帯）'!$D$6:$X$47,21,FALSE))</f>
        <v/>
      </c>
      <c r="AH58" s="110" t="str">
        <f>IF(AH57="","",VLOOKUP(AH57,'シフト記号表（勤務時間帯）'!$D$6:$X$47,21,FALSE))</f>
        <v/>
      </c>
      <c r="AI58" s="108" t="str">
        <f>IF(AI57="","",VLOOKUP(AI57,'シフト記号表（勤務時間帯）'!$D$6:$X$47,21,FALSE))</f>
        <v/>
      </c>
      <c r="AJ58" s="109" t="str">
        <f>IF(AJ57="","",VLOOKUP(AJ57,'シフト記号表（勤務時間帯）'!$D$6:$X$47,21,FALSE))</f>
        <v/>
      </c>
      <c r="AK58" s="109" t="str">
        <f>IF(AK57="","",VLOOKUP(AK57,'シフト記号表（勤務時間帯）'!$D$6:$X$47,21,FALSE))</f>
        <v/>
      </c>
      <c r="AL58" s="109" t="str">
        <f>IF(AL57="","",VLOOKUP(AL57,'シフト記号表（勤務時間帯）'!$D$6:$X$47,21,FALSE))</f>
        <v/>
      </c>
      <c r="AM58" s="109" t="str">
        <f>IF(AM57="","",VLOOKUP(AM57,'シフト記号表（勤務時間帯）'!$D$6:$X$47,21,FALSE))</f>
        <v/>
      </c>
      <c r="AN58" s="109" t="str">
        <f>IF(AN57="","",VLOOKUP(AN57,'シフト記号表（勤務時間帯）'!$D$6:$X$47,21,FALSE))</f>
        <v/>
      </c>
      <c r="AO58" s="110" t="str">
        <f>IF(AO57="","",VLOOKUP(AO57,'シフト記号表（勤務時間帯）'!$D$6:$X$47,21,FALSE))</f>
        <v/>
      </c>
      <c r="AP58" s="108" t="str">
        <f>IF(AP57="","",VLOOKUP(AP57,'シフト記号表（勤務時間帯）'!$D$6:$X$47,21,FALSE))</f>
        <v/>
      </c>
      <c r="AQ58" s="109" t="str">
        <f>IF(AQ57="","",VLOOKUP(AQ57,'シフト記号表（勤務時間帯）'!$D$6:$X$47,21,FALSE))</f>
        <v/>
      </c>
      <c r="AR58" s="109" t="str">
        <f>IF(AR57="","",VLOOKUP(AR57,'シフト記号表（勤務時間帯）'!$D$6:$X$47,21,FALSE))</f>
        <v/>
      </c>
      <c r="AS58" s="109" t="str">
        <f>IF(AS57="","",VLOOKUP(AS57,'シフト記号表（勤務時間帯）'!$D$6:$X$47,21,FALSE))</f>
        <v/>
      </c>
      <c r="AT58" s="109" t="str">
        <f>IF(AT57="","",VLOOKUP(AT57,'シフト記号表（勤務時間帯）'!$D$6:$X$47,21,FALSE))</f>
        <v/>
      </c>
      <c r="AU58" s="109" t="str">
        <f>IF(AU57="","",VLOOKUP(AU57,'シフト記号表（勤務時間帯）'!$D$6:$X$47,21,FALSE))</f>
        <v/>
      </c>
      <c r="AV58" s="110" t="str">
        <f>IF(AV57="","",VLOOKUP(AV57,'シフト記号表（勤務時間帯）'!$D$6:$X$47,21,FALSE))</f>
        <v/>
      </c>
      <c r="AW58" s="108" t="str">
        <f>IF(AW57="","",VLOOKUP(AW57,'シフト記号表（勤務時間帯）'!$D$6:$X$47,21,FALSE))</f>
        <v/>
      </c>
      <c r="AX58" s="109" t="str">
        <f>IF(AX57="","",VLOOKUP(AX57,'シフト記号表（勤務時間帯）'!$D$6:$X$47,21,FALSE))</f>
        <v/>
      </c>
      <c r="AY58" s="109" t="str">
        <f>IF(AY57="","",VLOOKUP(AY57,'シフト記号表（勤務時間帯）'!$D$6:$X$47,21,FALSE))</f>
        <v/>
      </c>
      <c r="AZ58" s="303">
        <f>IF($BC$3="４週",SUM(U58:AV58),IF($BC$3="暦月",SUM(U58:AY58),""))</f>
        <v>0</v>
      </c>
      <c r="BA58" s="304"/>
      <c r="BB58" s="305">
        <f>IF($BC$3="４週",AZ58/4,IF($BC$3="暦月",(AZ58/($BC$8/7)),""))</f>
        <v>0</v>
      </c>
      <c r="BC58" s="304"/>
      <c r="BD58" s="297"/>
      <c r="BE58" s="298"/>
      <c r="BF58" s="298"/>
      <c r="BG58" s="298"/>
      <c r="BH58" s="299"/>
    </row>
    <row r="59" spans="2:60" ht="20.25" customHeight="1" x14ac:dyDescent="0.4">
      <c r="B59" s="111"/>
      <c r="C59" s="288"/>
      <c r="D59" s="289"/>
      <c r="E59" s="290"/>
      <c r="F59" s="112"/>
      <c r="G59" s="113">
        <f>C57</f>
        <v>0</v>
      </c>
      <c r="H59" s="252"/>
      <c r="I59" s="269"/>
      <c r="J59" s="270"/>
      <c r="K59" s="270"/>
      <c r="L59" s="271"/>
      <c r="M59" s="259"/>
      <c r="N59" s="260"/>
      <c r="O59" s="261"/>
      <c r="P59" s="138" t="s">
        <v>74</v>
      </c>
      <c r="Q59" s="139"/>
      <c r="R59" s="139"/>
      <c r="S59" s="140"/>
      <c r="T59" s="141"/>
      <c r="U59" s="118" t="str">
        <f>IF(U57="","",VLOOKUP(U57,'シフト記号表（勤務時間帯）'!$D$6:$Z$47,23,FALSE))</f>
        <v/>
      </c>
      <c r="V59" s="119" t="str">
        <f>IF(V57="","",VLOOKUP(V57,'シフト記号表（勤務時間帯）'!$D$6:$Z$47,23,FALSE))</f>
        <v/>
      </c>
      <c r="W59" s="119" t="str">
        <f>IF(W57="","",VLOOKUP(W57,'シフト記号表（勤務時間帯）'!$D$6:$Z$47,23,FALSE))</f>
        <v/>
      </c>
      <c r="X59" s="119" t="str">
        <f>IF(X57="","",VLOOKUP(X57,'シフト記号表（勤務時間帯）'!$D$6:$Z$47,23,FALSE))</f>
        <v/>
      </c>
      <c r="Y59" s="119" t="str">
        <f>IF(Y57="","",VLOOKUP(Y57,'シフト記号表（勤務時間帯）'!$D$6:$Z$47,23,FALSE))</f>
        <v/>
      </c>
      <c r="Z59" s="119" t="str">
        <f>IF(Z57="","",VLOOKUP(Z57,'シフト記号表（勤務時間帯）'!$D$6:$Z$47,23,FALSE))</f>
        <v/>
      </c>
      <c r="AA59" s="120" t="str">
        <f>IF(AA57="","",VLOOKUP(AA57,'シフト記号表（勤務時間帯）'!$D$6:$Z$47,23,FALSE))</f>
        <v/>
      </c>
      <c r="AB59" s="118" t="str">
        <f>IF(AB57="","",VLOOKUP(AB57,'シフト記号表（勤務時間帯）'!$D$6:$Z$47,23,FALSE))</f>
        <v/>
      </c>
      <c r="AC59" s="119" t="str">
        <f>IF(AC57="","",VLOOKUP(AC57,'シフト記号表（勤務時間帯）'!$D$6:$Z$47,23,FALSE))</f>
        <v/>
      </c>
      <c r="AD59" s="119" t="str">
        <f>IF(AD57="","",VLOOKUP(AD57,'シフト記号表（勤務時間帯）'!$D$6:$Z$47,23,FALSE))</f>
        <v/>
      </c>
      <c r="AE59" s="119" t="str">
        <f>IF(AE57="","",VLOOKUP(AE57,'シフト記号表（勤務時間帯）'!$D$6:$Z$47,23,FALSE))</f>
        <v/>
      </c>
      <c r="AF59" s="119" t="str">
        <f>IF(AF57="","",VLOOKUP(AF57,'シフト記号表（勤務時間帯）'!$D$6:$Z$47,23,FALSE))</f>
        <v/>
      </c>
      <c r="AG59" s="119" t="str">
        <f>IF(AG57="","",VLOOKUP(AG57,'シフト記号表（勤務時間帯）'!$D$6:$Z$47,23,FALSE))</f>
        <v/>
      </c>
      <c r="AH59" s="120" t="str">
        <f>IF(AH57="","",VLOOKUP(AH57,'シフト記号表（勤務時間帯）'!$D$6:$Z$47,23,FALSE))</f>
        <v/>
      </c>
      <c r="AI59" s="118" t="str">
        <f>IF(AI57="","",VLOOKUP(AI57,'シフト記号表（勤務時間帯）'!$D$6:$Z$47,23,FALSE))</f>
        <v/>
      </c>
      <c r="AJ59" s="119" t="str">
        <f>IF(AJ57="","",VLOOKUP(AJ57,'シフト記号表（勤務時間帯）'!$D$6:$Z$47,23,FALSE))</f>
        <v/>
      </c>
      <c r="AK59" s="119" t="str">
        <f>IF(AK57="","",VLOOKUP(AK57,'シフト記号表（勤務時間帯）'!$D$6:$Z$47,23,FALSE))</f>
        <v/>
      </c>
      <c r="AL59" s="119" t="str">
        <f>IF(AL57="","",VLOOKUP(AL57,'シフト記号表（勤務時間帯）'!$D$6:$Z$47,23,FALSE))</f>
        <v/>
      </c>
      <c r="AM59" s="119" t="str">
        <f>IF(AM57="","",VLOOKUP(AM57,'シフト記号表（勤務時間帯）'!$D$6:$Z$47,23,FALSE))</f>
        <v/>
      </c>
      <c r="AN59" s="119" t="str">
        <f>IF(AN57="","",VLOOKUP(AN57,'シフト記号表（勤務時間帯）'!$D$6:$Z$47,23,FALSE))</f>
        <v/>
      </c>
      <c r="AO59" s="120" t="str">
        <f>IF(AO57="","",VLOOKUP(AO57,'シフト記号表（勤務時間帯）'!$D$6:$Z$47,23,FALSE))</f>
        <v/>
      </c>
      <c r="AP59" s="118" t="str">
        <f>IF(AP57="","",VLOOKUP(AP57,'シフト記号表（勤務時間帯）'!$D$6:$Z$47,23,FALSE))</f>
        <v/>
      </c>
      <c r="AQ59" s="119" t="str">
        <f>IF(AQ57="","",VLOOKUP(AQ57,'シフト記号表（勤務時間帯）'!$D$6:$Z$47,23,FALSE))</f>
        <v/>
      </c>
      <c r="AR59" s="119" t="str">
        <f>IF(AR57="","",VLOOKUP(AR57,'シフト記号表（勤務時間帯）'!$D$6:$Z$47,23,FALSE))</f>
        <v/>
      </c>
      <c r="AS59" s="119" t="str">
        <f>IF(AS57="","",VLOOKUP(AS57,'シフト記号表（勤務時間帯）'!$D$6:$Z$47,23,FALSE))</f>
        <v/>
      </c>
      <c r="AT59" s="119" t="str">
        <f>IF(AT57="","",VLOOKUP(AT57,'シフト記号表（勤務時間帯）'!$D$6:$Z$47,23,FALSE))</f>
        <v/>
      </c>
      <c r="AU59" s="119" t="str">
        <f>IF(AU57="","",VLOOKUP(AU57,'シフト記号表（勤務時間帯）'!$D$6:$Z$47,23,FALSE))</f>
        <v/>
      </c>
      <c r="AV59" s="120" t="str">
        <f>IF(AV57="","",VLOOKUP(AV57,'シフト記号表（勤務時間帯）'!$D$6:$Z$47,23,FALSE))</f>
        <v/>
      </c>
      <c r="AW59" s="118" t="str">
        <f>IF(AW57="","",VLOOKUP(AW57,'シフト記号表（勤務時間帯）'!$D$6:$Z$47,23,FALSE))</f>
        <v/>
      </c>
      <c r="AX59" s="119" t="str">
        <f>IF(AX57="","",VLOOKUP(AX57,'シフト記号表（勤務時間帯）'!$D$6:$Z$47,23,FALSE))</f>
        <v/>
      </c>
      <c r="AY59" s="119" t="str">
        <f>IF(AY57="","",VLOOKUP(AY57,'シフト記号表（勤務時間帯）'!$D$6:$Z$47,23,FALSE))</f>
        <v/>
      </c>
      <c r="AZ59" s="306">
        <f>IF($BC$3="４週",SUM(U59:AV59),IF($BC$3="暦月",SUM(U59:AY59),""))</f>
        <v>0</v>
      </c>
      <c r="BA59" s="307"/>
      <c r="BB59" s="308">
        <f>IF($BC$3="４週",AZ59/4,IF($BC$3="暦月",(AZ59/($BC$8/7)),""))</f>
        <v>0</v>
      </c>
      <c r="BC59" s="307"/>
      <c r="BD59" s="300"/>
      <c r="BE59" s="301"/>
      <c r="BF59" s="301"/>
      <c r="BG59" s="301"/>
      <c r="BH59" s="302"/>
    </row>
    <row r="60" spans="2:60" ht="20.25" customHeight="1" x14ac:dyDescent="0.4">
      <c r="B60" s="121"/>
      <c r="C60" s="282"/>
      <c r="D60" s="283"/>
      <c r="E60" s="284"/>
      <c r="F60" s="102"/>
      <c r="G60" s="103"/>
      <c r="H60" s="250"/>
      <c r="I60" s="263"/>
      <c r="J60" s="264"/>
      <c r="K60" s="264"/>
      <c r="L60" s="265"/>
      <c r="M60" s="253"/>
      <c r="N60" s="254"/>
      <c r="O60" s="255"/>
      <c r="P60" s="124" t="s">
        <v>18</v>
      </c>
      <c r="Q60" s="131"/>
      <c r="R60" s="131"/>
      <c r="S60" s="132"/>
      <c r="T60" s="137"/>
      <c r="U60" s="128"/>
      <c r="V60" s="129"/>
      <c r="W60" s="129"/>
      <c r="X60" s="129"/>
      <c r="Y60" s="129"/>
      <c r="Z60" s="129"/>
      <c r="AA60" s="130"/>
      <c r="AB60" s="128"/>
      <c r="AC60" s="129"/>
      <c r="AD60" s="129"/>
      <c r="AE60" s="129"/>
      <c r="AF60" s="129"/>
      <c r="AG60" s="129"/>
      <c r="AH60" s="130"/>
      <c r="AI60" s="128"/>
      <c r="AJ60" s="129"/>
      <c r="AK60" s="129"/>
      <c r="AL60" s="129"/>
      <c r="AM60" s="129"/>
      <c r="AN60" s="129"/>
      <c r="AO60" s="130"/>
      <c r="AP60" s="128"/>
      <c r="AQ60" s="129"/>
      <c r="AR60" s="129"/>
      <c r="AS60" s="129"/>
      <c r="AT60" s="129"/>
      <c r="AU60" s="129"/>
      <c r="AV60" s="130"/>
      <c r="AW60" s="128"/>
      <c r="AX60" s="129"/>
      <c r="AY60" s="129"/>
      <c r="AZ60" s="262"/>
      <c r="BA60" s="249"/>
      <c r="BB60" s="248"/>
      <c r="BC60" s="249"/>
      <c r="BD60" s="294"/>
      <c r="BE60" s="295"/>
      <c r="BF60" s="295"/>
      <c r="BG60" s="295"/>
      <c r="BH60" s="296"/>
    </row>
    <row r="61" spans="2:60" ht="20.25" customHeight="1" x14ac:dyDescent="0.4">
      <c r="B61" s="101">
        <f>B58+1</f>
        <v>14</v>
      </c>
      <c r="C61" s="285"/>
      <c r="D61" s="286"/>
      <c r="E61" s="287"/>
      <c r="F61" s="102">
        <f>C60</f>
        <v>0</v>
      </c>
      <c r="G61" s="103"/>
      <c r="H61" s="251"/>
      <c r="I61" s="266"/>
      <c r="J61" s="267"/>
      <c r="K61" s="267"/>
      <c r="L61" s="268"/>
      <c r="M61" s="256"/>
      <c r="N61" s="257"/>
      <c r="O61" s="258"/>
      <c r="P61" s="104" t="s">
        <v>73</v>
      </c>
      <c r="Q61" s="105"/>
      <c r="R61" s="105"/>
      <c r="S61" s="106"/>
      <c r="T61" s="107"/>
      <c r="U61" s="108" t="str">
        <f>IF(U60="","",VLOOKUP(U60,'シフト記号表（勤務時間帯）'!$D$6:$X$47,21,FALSE))</f>
        <v/>
      </c>
      <c r="V61" s="109" t="str">
        <f>IF(V60="","",VLOOKUP(V60,'シフト記号表（勤務時間帯）'!$D$6:$X$47,21,FALSE))</f>
        <v/>
      </c>
      <c r="W61" s="109" t="str">
        <f>IF(W60="","",VLOOKUP(W60,'シフト記号表（勤務時間帯）'!$D$6:$X$47,21,FALSE))</f>
        <v/>
      </c>
      <c r="X61" s="109" t="str">
        <f>IF(X60="","",VLOOKUP(X60,'シフト記号表（勤務時間帯）'!$D$6:$X$47,21,FALSE))</f>
        <v/>
      </c>
      <c r="Y61" s="109" t="str">
        <f>IF(Y60="","",VLOOKUP(Y60,'シフト記号表（勤務時間帯）'!$D$6:$X$47,21,FALSE))</f>
        <v/>
      </c>
      <c r="Z61" s="109" t="str">
        <f>IF(Z60="","",VLOOKUP(Z60,'シフト記号表（勤務時間帯）'!$D$6:$X$47,21,FALSE))</f>
        <v/>
      </c>
      <c r="AA61" s="110" t="str">
        <f>IF(AA60="","",VLOOKUP(AA60,'シフト記号表（勤務時間帯）'!$D$6:$X$47,21,FALSE))</f>
        <v/>
      </c>
      <c r="AB61" s="108" t="str">
        <f>IF(AB60="","",VLOOKUP(AB60,'シフト記号表（勤務時間帯）'!$D$6:$X$47,21,FALSE))</f>
        <v/>
      </c>
      <c r="AC61" s="109" t="str">
        <f>IF(AC60="","",VLOOKUP(AC60,'シフト記号表（勤務時間帯）'!$D$6:$X$47,21,FALSE))</f>
        <v/>
      </c>
      <c r="AD61" s="109" t="str">
        <f>IF(AD60="","",VLOOKUP(AD60,'シフト記号表（勤務時間帯）'!$D$6:$X$47,21,FALSE))</f>
        <v/>
      </c>
      <c r="AE61" s="109" t="str">
        <f>IF(AE60="","",VLOOKUP(AE60,'シフト記号表（勤務時間帯）'!$D$6:$X$47,21,FALSE))</f>
        <v/>
      </c>
      <c r="AF61" s="109" t="str">
        <f>IF(AF60="","",VLOOKUP(AF60,'シフト記号表（勤務時間帯）'!$D$6:$X$47,21,FALSE))</f>
        <v/>
      </c>
      <c r="AG61" s="109" t="str">
        <f>IF(AG60="","",VLOOKUP(AG60,'シフト記号表（勤務時間帯）'!$D$6:$X$47,21,FALSE))</f>
        <v/>
      </c>
      <c r="AH61" s="110" t="str">
        <f>IF(AH60="","",VLOOKUP(AH60,'シフト記号表（勤務時間帯）'!$D$6:$X$47,21,FALSE))</f>
        <v/>
      </c>
      <c r="AI61" s="108" t="str">
        <f>IF(AI60="","",VLOOKUP(AI60,'シフト記号表（勤務時間帯）'!$D$6:$X$47,21,FALSE))</f>
        <v/>
      </c>
      <c r="AJ61" s="109" t="str">
        <f>IF(AJ60="","",VLOOKUP(AJ60,'シフト記号表（勤務時間帯）'!$D$6:$X$47,21,FALSE))</f>
        <v/>
      </c>
      <c r="AK61" s="109" t="str">
        <f>IF(AK60="","",VLOOKUP(AK60,'シフト記号表（勤務時間帯）'!$D$6:$X$47,21,FALSE))</f>
        <v/>
      </c>
      <c r="AL61" s="109" t="str">
        <f>IF(AL60="","",VLOOKUP(AL60,'シフト記号表（勤務時間帯）'!$D$6:$X$47,21,FALSE))</f>
        <v/>
      </c>
      <c r="AM61" s="109" t="str">
        <f>IF(AM60="","",VLOOKUP(AM60,'シフト記号表（勤務時間帯）'!$D$6:$X$47,21,FALSE))</f>
        <v/>
      </c>
      <c r="AN61" s="109" t="str">
        <f>IF(AN60="","",VLOOKUP(AN60,'シフト記号表（勤務時間帯）'!$D$6:$X$47,21,FALSE))</f>
        <v/>
      </c>
      <c r="AO61" s="110" t="str">
        <f>IF(AO60="","",VLOOKUP(AO60,'シフト記号表（勤務時間帯）'!$D$6:$X$47,21,FALSE))</f>
        <v/>
      </c>
      <c r="AP61" s="108" t="str">
        <f>IF(AP60="","",VLOOKUP(AP60,'シフト記号表（勤務時間帯）'!$D$6:$X$47,21,FALSE))</f>
        <v/>
      </c>
      <c r="AQ61" s="109" t="str">
        <f>IF(AQ60="","",VLOOKUP(AQ60,'シフト記号表（勤務時間帯）'!$D$6:$X$47,21,FALSE))</f>
        <v/>
      </c>
      <c r="AR61" s="109" t="str">
        <f>IF(AR60="","",VLOOKUP(AR60,'シフト記号表（勤務時間帯）'!$D$6:$X$47,21,FALSE))</f>
        <v/>
      </c>
      <c r="AS61" s="109" t="str">
        <f>IF(AS60="","",VLOOKUP(AS60,'シフト記号表（勤務時間帯）'!$D$6:$X$47,21,FALSE))</f>
        <v/>
      </c>
      <c r="AT61" s="109" t="str">
        <f>IF(AT60="","",VLOOKUP(AT60,'シフト記号表（勤務時間帯）'!$D$6:$X$47,21,FALSE))</f>
        <v/>
      </c>
      <c r="AU61" s="109" t="str">
        <f>IF(AU60="","",VLOOKUP(AU60,'シフト記号表（勤務時間帯）'!$D$6:$X$47,21,FALSE))</f>
        <v/>
      </c>
      <c r="AV61" s="110" t="str">
        <f>IF(AV60="","",VLOOKUP(AV60,'シフト記号表（勤務時間帯）'!$D$6:$X$47,21,FALSE))</f>
        <v/>
      </c>
      <c r="AW61" s="108" t="str">
        <f>IF(AW60="","",VLOOKUP(AW60,'シフト記号表（勤務時間帯）'!$D$6:$X$47,21,FALSE))</f>
        <v/>
      </c>
      <c r="AX61" s="109" t="str">
        <f>IF(AX60="","",VLOOKUP(AX60,'シフト記号表（勤務時間帯）'!$D$6:$X$47,21,FALSE))</f>
        <v/>
      </c>
      <c r="AY61" s="109" t="str">
        <f>IF(AY60="","",VLOOKUP(AY60,'シフト記号表（勤務時間帯）'!$D$6:$X$47,21,FALSE))</f>
        <v/>
      </c>
      <c r="AZ61" s="303">
        <f>IF($BC$3="４週",SUM(U61:AV61),IF($BC$3="暦月",SUM(U61:AY61),""))</f>
        <v>0</v>
      </c>
      <c r="BA61" s="304"/>
      <c r="BB61" s="305">
        <f>IF($BC$3="４週",AZ61/4,IF($BC$3="暦月",(AZ61/($BC$8/7)),""))</f>
        <v>0</v>
      </c>
      <c r="BC61" s="304"/>
      <c r="BD61" s="297"/>
      <c r="BE61" s="298"/>
      <c r="BF61" s="298"/>
      <c r="BG61" s="298"/>
      <c r="BH61" s="299"/>
    </row>
    <row r="62" spans="2:60" ht="20.25" customHeight="1" x14ac:dyDescent="0.4">
      <c r="B62" s="111"/>
      <c r="C62" s="288"/>
      <c r="D62" s="289"/>
      <c r="E62" s="290"/>
      <c r="F62" s="112"/>
      <c r="G62" s="113">
        <f>C60</f>
        <v>0</v>
      </c>
      <c r="H62" s="252"/>
      <c r="I62" s="269"/>
      <c r="J62" s="270"/>
      <c r="K62" s="270"/>
      <c r="L62" s="271"/>
      <c r="M62" s="259"/>
      <c r="N62" s="260"/>
      <c r="O62" s="261"/>
      <c r="P62" s="138" t="s">
        <v>74</v>
      </c>
      <c r="Q62" s="139"/>
      <c r="R62" s="139"/>
      <c r="S62" s="140"/>
      <c r="T62" s="141"/>
      <c r="U62" s="118" t="str">
        <f>IF(U60="","",VLOOKUP(U60,'シフト記号表（勤務時間帯）'!$D$6:$Z$47,23,FALSE))</f>
        <v/>
      </c>
      <c r="V62" s="119" t="str">
        <f>IF(V60="","",VLOOKUP(V60,'シフト記号表（勤務時間帯）'!$D$6:$Z$47,23,FALSE))</f>
        <v/>
      </c>
      <c r="W62" s="119" t="str">
        <f>IF(W60="","",VLOOKUP(W60,'シフト記号表（勤務時間帯）'!$D$6:$Z$47,23,FALSE))</f>
        <v/>
      </c>
      <c r="X62" s="119" t="str">
        <f>IF(X60="","",VLOOKUP(X60,'シフト記号表（勤務時間帯）'!$D$6:$Z$47,23,FALSE))</f>
        <v/>
      </c>
      <c r="Y62" s="119" t="str">
        <f>IF(Y60="","",VLOOKUP(Y60,'シフト記号表（勤務時間帯）'!$D$6:$Z$47,23,FALSE))</f>
        <v/>
      </c>
      <c r="Z62" s="119" t="str">
        <f>IF(Z60="","",VLOOKUP(Z60,'シフト記号表（勤務時間帯）'!$D$6:$Z$47,23,FALSE))</f>
        <v/>
      </c>
      <c r="AA62" s="120" t="str">
        <f>IF(AA60="","",VLOOKUP(AA60,'シフト記号表（勤務時間帯）'!$D$6:$Z$47,23,FALSE))</f>
        <v/>
      </c>
      <c r="AB62" s="118" t="str">
        <f>IF(AB60="","",VLOOKUP(AB60,'シフト記号表（勤務時間帯）'!$D$6:$Z$47,23,FALSE))</f>
        <v/>
      </c>
      <c r="AC62" s="119" t="str">
        <f>IF(AC60="","",VLOOKUP(AC60,'シフト記号表（勤務時間帯）'!$D$6:$Z$47,23,FALSE))</f>
        <v/>
      </c>
      <c r="AD62" s="119" t="str">
        <f>IF(AD60="","",VLOOKUP(AD60,'シフト記号表（勤務時間帯）'!$D$6:$Z$47,23,FALSE))</f>
        <v/>
      </c>
      <c r="AE62" s="119" t="str">
        <f>IF(AE60="","",VLOOKUP(AE60,'シフト記号表（勤務時間帯）'!$D$6:$Z$47,23,FALSE))</f>
        <v/>
      </c>
      <c r="AF62" s="119" t="str">
        <f>IF(AF60="","",VLOOKUP(AF60,'シフト記号表（勤務時間帯）'!$D$6:$Z$47,23,FALSE))</f>
        <v/>
      </c>
      <c r="AG62" s="119" t="str">
        <f>IF(AG60="","",VLOOKUP(AG60,'シフト記号表（勤務時間帯）'!$D$6:$Z$47,23,FALSE))</f>
        <v/>
      </c>
      <c r="AH62" s="120" t="str">
        <f>IF(AH60="","",VLOOKUP(AH60,'シフト記号表（勤務時間帯）'!$D$6:$Z$47,23,FALSE))</f>
        <v/>
      </c>
      <c r="AI62" s="118" t="str">
        <f>IF(AI60="","",VLOOKUP(AI60,'シフト記号表（勤務時間帯）'!$D$6:$Z$47,23,FALSE))</f>
        <v/>
      </c>
      <c r="AJ62" s="119" t="str">
        <f>IF(AJ60="","",VLOOKUP(AJ60,'シフト記号表（勤務時間帯）'!$D$6:$Z$47,23,FALSE))</f>
        <v/>
      </c>
      <c r="AK62" s="119" t="str">
        <f>IF(AK60="","",VLOOKUP(AK60,'シフト記号表（勤務時間帯）'!$D$6:$Z$47,23,FALSE))</f>
        <v/>
      </c>
      <c r="AL62" s="119" t="str">
        <f>IF(AL60="","",VLOOKUP(AL60,'シフト記号表（勤務時間帯）'!$D$6:$Z$47,23,FALSE))</f>
        <v/>
      </c>
      <c r="AM62" s="119" t="str">
        <f>IF(AM60="","",VLOOKUP(AM60,'シフト記号表（勤務時間帯）'!$D$6:$Z$47,23,FALSE))</f>
        <v/>
      </c>
      <c r="AN62" s="119" t="str">
        <f>IF(AN60="","",VLOOKUP(AN60,'シフト記号表（勤務時間帯）'!$D$6:$Z$47,23,FALSE))</f>
        <v/>
      </c>
      <c r="AO62" s="120" t="str">
        <f>IF(AO60="","",VLOOKUP(AO60,'シフト記号表（勤務時間帯）'!$D$6:$Z$47,23,FALSE))</f>
        <v/>
      </c>
      <c r="AP62" s="118" t="str">
        <f>IF(AP60="","",VLOOKUP(AP60,'シフト記号表（勤務時間帯）'!$D$6:$Z$47,23,FALSE))</f>
        <v/>
      </c>
      <c r="AQ62" s="119" t="str">
        <f>IF(AQ60="","",VLOOKUP(AQ60,'シフト記号表（勤務時間帯）'!$D$6:$Z$47,23,FALSE))</f>
        <v/>
      </c>
      <c r="AR62" s="119" t="str">
        <f>IF(AR60="","",VLOOKUP(AR60,'シフト記号表（勤務時間帯）'!$D$6:$Z$47,23,FALSE))</f>
        <v/>
      </c>
      <c r="AS62" s="119" t="str">
        <f>IF(AS60="","",VLOOKUP(AS60,'シフト記号表（勤務時間帯）'!$D$6:$Z$47,23,FALSE))</f>
        <v/>
      </c>
      <c r="AT62" s="119" t="str">
        <f>IF(AT60="","",VLOOKUP(AT60,'シフト記号表（勤務時間帯）'!$D$6:$Z$47,23,FALSE))</f>
        <v/>
      </c>
      <c r="AU62" s="119" t="str">
        <f>IF(AU60="","",VLOOKUP(AU60,'シフト記号表（勤務時間帯）'!$D$6:$Z$47,23,FALSE))</f>
        <v/>
      </c>
      <c r="AV62" s="120" t="str">
        <f>IF(AV60="","",VLOOKUP(AV60,'シフト記号表（勤務時間帯）'!$D$6:$Z$47,23,FALSE))</f>
        <v/>
      </c>
      <c r="AW62" s="118" t="str">
        <f>IF(AW60="","",VLOOKUP(AW60,'シフト記号表（勤務時間帯）'!$D$6:$Z$47,23,FALSE))</f>
        <v/>
      </c>
      <c r="AX62" s="119" t="str">
        <f>IF(AX60="","",VLOOKUP(AX60,'シフト記号表（勤務時間帯）'!$D$6:$Z$47,23,FALSE))</f>
        <v/>
      </c>
      <c r="AY62" s="119" t="str">
        <f>IF(AY60="","",VLOOKUP(AY60,'シフト記号表（勤務時間帯）'!$D$6:$Z$47,23,FALSE))</f>
        <v/>
      </c>
      <c r="AZ62" s="306">
        <f>IF($BC$3="４週",SUM(U62:AV62),IF($BC$3="暦月",SUM(U62:AY62),""))</f>
        <v>0</v>
      </c>
      <c r="BA62" s="307"/>
      <c r="BB62" s="308">
        <f>IF($BC$3="４週",AZ62/4,IF($BC$3="暦月",(AZ62/($BC$8/7)),""))</f>
        <v>0</v>
      </c>
      <c r="BC62" s="307"/>
      <c r="BD62" s="300"/>
      <c r="BE62" s="301"/>
      <c r="BF62" s="301"/>
      <c r="BG62" s="301"/>
      <c r="BH62" s="302"/>
    </row>
    <row r="63" spans="2:60" ht="20.25" customHeight="1" x14ac:dyDescent="0.4">
      <c r="B63" s="121"/>
      <c r="C63" s="282"/>
      <c r="D63" s="283"/>
      <c r="E63" s="284"/>
      <c r="F63" s="102"/>
      <c r="G63" s="103"/>
      <c r="H63" s="250"/>
      <c r="I63" s="263"/>
      <c r="J63" s="264"/>
      <c r="K63" s="264"/>
      <c r="L63" s="265"/>
      <c r="M63" s="253"/>
      <c r="N63" s="254"/>
      <c r="O63" s="255"/>
      <c r="P63" s="124" t="s">
        <v>18</v>
      </c>
      <c r="Q63" s="131"/>
      <c r="R63" s="131"/>
      <c r="S63" s="132"/>
      <c r="T63" s="137"/>
      <c r="U63" s="128"/>
      <c r="V63" s="129"/>
      <c r="W63" s="129"/>
      <c r="X63" s="129"/>
      <c r="Y63" s="129"/>
      <c r="Z63" s="129"/>
      <c r="AA63" s="130"/>
      <c r="AB63" s="128"/>
      <c r="AC63" s="129"/>
      <c r="AD63" s="129"/>
      <c r="AE63" s="129"/>
      <c r="AF63" s="129"/>
      <c r="AG63" s="129"/>
      <c r="AH63" s="130"/>
      <c r="AI63" s="128"/>
      <c r="AJ63" s="129"/>
      <c r="AK63" s="129"/>
      <c r="AL63" s="129"/>
      <c r="AM63" s="129"/>
      <c r="AN63" s="129"/>
      <c r="AO63" s="130"/>
      <c r="AP63" s="128"/>
      <c r="AQ63" s="129"/>
      <c r="AR63" s="129"/>
      <c r="AS63" s="129"/>
      <c r="AT63" s="129"/>
      <c r="AU63" s="129"/>
      <c r="AV63" s="130"/>
      <c r="AW63" s="128"/>
      <c r="AX63" s="129"/>
      <c r="AY63" s="129"/>
      <c r="AZ63" s="262"/>
      <c r="BA63" s="249"/>
      <c r="BB63" s="248"/>
      <c r="BC63" s="249"/>
      <c r="BD63" s="294"/>
      <c r="BE63" s="295"/>
      <c r="BF63" s="295"/>
      <c r="BG63" s="295"/>
      <c r="BH63" s="296"/>
    </row>
    <row r="64" spans="2:60" ht="20.25" customHeight="1" x14ac:dyDescent="0.4">
      <c r="B64" s="101">
        <f>B61+1</f>
        <v>15</v>
      </c>
      <c r="C64" s="285"/>
      <c r="D64" s="286"/>
      <c r="E64" s="287"/>
      <c r="F64" s="102">
        <f>C63</f>
        <v>0</v>
      </c>
      <c r="G64" s="103"/>
      <c r="H64" s="251"/>
      <c r="I64" s="266"/>
      <c r="J64" s="267"/>
      <c r="K64" s="267"/>
      <c r="L64" s="268"/>
      <c r="M64" s="256"/>
      <c r="N64" s="257"/>
      <c r="O64" s="258"/>
      <c r="P64" s="104" t="s">
        <v>73</v>
      </c>
      <c r="Q64" s="105"/>
      <c r="R64" s="105"/>
      <c r="S64" s="106"/>
      <c r="T64" s="107"/>
      <c r="U64" s="108" t="str">
        <f>IF(U63="","",VLOOKUP(U63,'シフト記号表（勤務時間帯）'!$D$6:$X$47,21,FALSE))</f>
        <v/>
      </c>
      <c r="V64" s="109" t="str">
        <f>IF(V63="","",VLOOKUP(V63,'シフト記号表（勤務時間帯）'!$D$6:$X$47,21,FALSE))</f>
        <v/>
      </c>
      <c r="W64" s="109" t="str">
        <f>IF(W63="","",VLOOKUP(W63,'シフト記号表（勤務時間帯）'!$D$6:$X$47,21,FALSE))</f>
        <v/>
      </c>
      <c r="X64" s="109" t="str">
        <f>IF(X63="","",VLOOKUP(X63,'シフト記号表（勤務時間帯）'!$D$6:$X$47,21,FALSE))</f>
        <v/>
      </c>
      <c r="Y64" s="109" t="str">
        <f>IF(Y63="","",VLOOKUP(Y63,'シフト記号表（勤務時間帯）'!$D$6:$X$47,21,FALSE))</f>
        <v/>
      </c>
      <c r="Z64" s="109" t="str">
        <f>IF(Z63="","",VLOOKUP(Z63,'シフト記号表（勤務時間帯）'!$D$6:$X$47,21,FALSE))</f>
        <v/>
      </c>
      <c r="AA64" s="110" t="str">
        <f>IF(AA63="","",VLOOKUP(AA63,'シフト記号表（勤務時間帯）'!$D$6:$X$47,21,FALSE))</f>
        <v/>
      </c>
      <c r="AB64" s="108" t="str">
        <f>IF(AB63="","",VLOOKUP(AB63,'シフト記号表（勤務時間帯）'!$D$6:$X$47,21,FALSE))</f>
        <v/>
      </c>
      <c r="AC64" s="109" t="str">
        <f>IF(AC63="","",VLOOKUP(AC63,'シフト記号表（勤務時間帯）'!$D$6:$X$47,21,FALSE))</f>
        <v/>
      </c>
      <c r="AD64" s="109" t="str">
        <f>IF(AD63="","",VLOOKUP(AD63,'シフト記号表（勤務時間帯）'!$D$6:$X$47,21,FALSE))</f>
        <v/>
      </c>
      <c r="AE64" s="109" t="str">
        <f>IF(AE63="","",VLOOKUP(AE63,'シフト記号表（勤務時間帯）'!$D$6:$X$47,21,FALSE))</f>
        <v/>
      </c>
      <c r="AF64" s="109" t="str">
        <f>IF(AF63="","",VLOOKUP(AF63,'シフト記号表（勤務時間帯）'!$D$6:$X$47,21,FALSE))</f>
        <v/>
      </c>
      <c r="AG64" s="109" t="str">
        <f>IF(AG63="","",VLOOKUP(AG63,'シフト記号表（勤務時間帯）'!$D$6:$X$47,21,FALSE))</f>
        <v/>
      </c>
      <c r="AH64" s="110" t="str">
        <f>IF(AH63="","",VLOOKUP(AH63,'シフト記号表（勤務時間帯）'!$D$6:$X$47,21,FALSE))</f>
        <v/>
      </c>
      <c r="AI64" s="108" t="str">
        <f>IF(AI63="","",VLOOKUP(AI63,'シフト記号表（勤務時間帯）'!$D$6:$X$47,21,FALSE))</f>
        <v/>
      </c>
      <c r="AJ64" s="109" t="str">
        <f>IF(AJ63="","",VLOOKUP(AJ63,'シフト記号表（勤務時間帯）'!$D$6:$X$47,21,FALSE))</f>
        <v/>
      </c>
      <c r="AK64" s="109" t="str">
        <f>IF(AK63="","",VLOOKUP(AK63,'シフト記号表（勤務時間帯）'!$D$6:$X$47,21,FALSE))</f>
        <v/>
      </c>
      <c r="AL64" s="109" t="str">
        <f>IF(AL63="","",VLOOKUP(AL63,'シフト記号表（勤務時間帯）'!$D$6:$X$47,21,FALSE))</f>
        <v/>
      </c>
      <c r="AM64" s="109" t="str">
        <f>IF(AM63="","",VLOOKUP(AM63,'シフト記号表（勤務時間帯）'!$D$6:$X$47,21,FALSE))</f>
        <v/>
      </c>
      <c r="AN64" s="109" t="str">
        <f>IF(AN63="","",VLOOKUP(AN63,'シフト記号表（勤務時間帯）'!$D$6:$X$47,21,FALSE))</f>
        <v/>
      </c>
      <c r="AO64" s="110" t="str">
        <f>IF(AO63="","",VLOOKUP(AO63,'シフト記号表（勤務時間帯）'!$D$6:$X$47,21,FALSE))</f>
        <v/>
      </c>
      <c r="AP64" s="108" t="str">
        <f>IF(AP63="","",VLOOKUP(AP63,'シフト記号表（勤務時間帯）'!$D$6:$X$47,21,FALSE))</f>
        <v/>
      </c>
      <c r="AQ64" s="109" t="str">
        <f>IF(AQ63="","",VLOOKUP(AQ63,'シフト記号表（勤務時間帯）'!$D$6:$X$47,21,FALSE))</f>
        <v/>
      </c>
      <c r="AR64" s="109" t="str">
        <f>IF(AR63="","",VLOOKUP(AR63,'シフト記号表（勤務時間帯）'!$D$6:$X$47,21,FALSE))</f>
        <v/>
      </c>
      <c r="AS64" s="109" t="str">
        <f>IF(AS63="","",VLOOKUP(AS63,'シフト記号表（勤務時間帯）'!$D$6:$X$47,21,FALSE))</f>
        <v/>
      </c>
      <c r="AT64" s="109" t="str">
        <f>IF(AT63="","",VLOOKUP(AT63,'シフト記号表（勤務時間帯）'!$D$6:$X$47,21,FALSE))</f>
        <v/>
      </c>
      <c r="AU64" s="109" t="str">
        <f>IF(AU63="","",VLOOKUP(AU63,'シフト記号表（勤務時間帯）'!$D$6:$X$47,21,FALSE))</f>
        <v/>
      </c>
      <c r="AV64" s="110" t="str">
        <f>IF(AV63="","",VLOOKUP(AV63,'シフト記号表（勤務時間帯）'!$D$6:$X$47,21,FALSE))</f>
        <v/>
      </c>
      <c r="AW64" s="108" t="str">
        <f>IF(AW63="","",VLOOKUP(AW63,'シフト記号表（勤務時間帯）'!$D$6:$X$47,21,FALSE))</f>
        <v/>
      </c>
      <c r="AX64" s="109" t="str">
        <f>IF(AX63="","",VLOOKUP(AX63,'シフト記号表（勤務時間帯）'!$D$6:$X$47,21,FALSE))</f>
        <v/>
      </c>
      <c r="AY64" s="109" t="str">
        <f>IF(AY63="","",VLOOKUP(AY63,'シフト記号表（勤務時間帯）'!$D$6:$X$47,21,FALSE))</f>
        <v/>
      </c>
      <c r="AZ64" s="303">
        <f>IF($BC$3="４週",SUM(U64:AV64),IF($BC$3="暦月",SUM(U64:AY64),""))</f>
        <v>0</v>
      </c>
      <c r="BA64" s="304"/>
      <c r="BB64" s="305">
        <f>IF($BC$3="４週",AZ64/4,IF($BC$3="暦月",(AZ64/($BC$8/7)),""))</f>
        <v>0</v>
      </c>
      <c r="BC64" s="304"/>
      <c r="BD64" s="297"/>
      <c r="BE64" s="298"/>
      <c r="BF64" s="298"/>
      <c r="BG64" s="298"/>
      <c r="BH64" s="299"/>
    </row>
    <row r="65" spans="2:60" ht="20.25" customHeight="1" x14ac:dyDescent="0.4">
      <c r="B65" s="111"/>
      <c r="C65" s="288"/>
      <c r="D65" s="289"/>
      <c r="E65" s="290"/>
      <c r="F65" s="112"/>
      <c r="G65" s="113">
        <f>C63</f>
        <v>0</v>
      </c>
      <c r="H65" s="252"/>
      <c r="I65" s="269"/>
      <c r="J65" s="270"/>
      <c r="K65" s="270"/>
      <c r="L65" s="271"/>
      <c r="M65" s="259"/>
      <c r="N65" s="260"/>
      <c r="O65" s="261"/>
      <c r="P65" s="138" t="s">
        <v>74</v>
      </c>
      <c r="Q65" s="139"/>
      <c r="R65" s="139"/>
      <c r="S65" s="140"/>
      <c r="T65" s="141"/>
      <c r="U65" s="118" t="str">
        <f>IF(U63="","",VLOOKUP(U63,'シフト記号表（勤務時間帯）'!$D$6:$Z$47,23,FALSE))</f>
        <v/>
      </c>
      <c r="V65" s="119" t="str">
        <f>IF(V63="","",VLOOKUP(V63,'シフト記号表（勤務時間帯）'!$D$6:$Z$47,23,FALSE))</f>
        <v/>
      </c>
      <c r="W65" s="119" t="str">
        <f>IF(W63="","",VLOOKUP(W63,'シフト記号表（勤務時間帯）'!$D$6:$Z$47,23,FALSE))</f>
        <v/>
      </c>
      <c r="X65" s="119" t="str">
        <f>IF(X63="","",VLOOKUP(X63,'シフト記号表（勤務時間帯）'!$D$6:$Z$47,23,FALSE))</f>
        <v/>
      </c>
      <c r="Y65" s="119" t="str">
        <f>IF(Y63="","",VLOOKUP(Y63,'シフト記号表（勤務時間帯）'!$D$6:$Z$47,23,FALSE))</f>
        <v/>
      </c>
      <c r="Z65" s="119" t="str">
        <f>IF(Z63="","",VLOOKUP(Z63,'シフト記号表（勤務時間帯）'!$D$6:$Z$47,23,FALSE))</f>
        <v/>
      </c>
      <c r="AA65" s="120" t="str">
        <f>IF(AA63="","",VLOOKUP(AA63,'シフト記号表（勤務時間帯）'!$D$6:$Z$47,23,FALSE))</f>
        <v/>
      </c>
      <c r="AB65" s="118" t="str">
        <f>IF(AB63="","",VLOOKUP(AB63,'シフト記号表（勤務時間帯）'!$D$6:$Z$47,23,FALSE))</f>
        <v/>
      </c>
      <c r="AC65" s="119" t="str">
        <f>IF(AC63="","",VLOOKUP(AC63,'シフト記号表（勤務時間帯）'!$D$6:$Z$47,23,FALSE))</f>
        <v/>
      </c>
      <c r="AD65" s="119" t="str">
        <f>IF(AD63="","",VLOOKUP(AD63,'シフト記号表（勤務時間帯）'!$D$6:$Z$47,23,FALSE))</f>
        <v/>
      </c>
      <c r="AE65" s="119" t="str">
        <f>IF(AE63="","",VLOOKUP(AE63,'シフト記号表（勤務時間帯）'!$D$6:$Z$47,23,FALSE))</f>
        <v/>
      </c>
      <c r="AF65" s="119" t="str">
        <f>IF(AF63="","",VLOOKUP(AF63,'シフト記号表（勤務時間帯）'!$D$6:$Z$47,23,FALSE))</f>
        <v/>
      </c>
      <c r="AG65" s="119" t="str">
        <f>IF(AG63="","",VLOOKUP(AG63,'シフト記号表（勤務時間帯）'!$D$6:$Z$47,23,FALSE))</f>
        <v/>
      </c>
      <c r="AH65" s="120" t="str">
        <f>IF(AH63="","",VLOOKUP(AH63,'シフト記号表（勤務時間帯）'!$D$6:$Z$47,23,FALSE))</f>
        <v/>
      </c>
      <c r="AI65" s="118" t="str">
        <f>IF(AI63="","",VLOOKUP(AI63,'シフト記号表（勤務時間帯）'!$D$6:$Z$47,23,FALSE))</f>
        <v/>
      </c>
      <c r="AJ65" s="119" t="str">
        <f>IF(AJ63="","",VLOOKUP(AJ63,'シフト記号表（勤務時間帯）'!$D$6:$Z$47,23,FALSE))</f>
        <v/>
      </c>
      <c r="AK65" s="119" t="str">
        <f>IF(AK63="","",VLOOKUP(AK63,'シフト記号表（勤務時間帯）'!$D$6:$Z$47,23,FALSE))</f>
        <v/>
      </c>
      <c r="AL65" s="119" t="str">
        <f>IF(AL63="","",VLOOKUP(AL63,'シフト記号表（勤務時間帯）'!$D$6:$Z$47,23,FALSE))</f>
        <v/>
      </c>
      <c r="AM65" s="119" t="str">
        <f>IF(AM63="","",VLOOKUP(AM63,'シフト記号表（勤務時間帯）'!$D$6:$Z$47,23,FALSE))</f>
        <v/>
      </c>
      <c r="AN65" s="119" t="str">
        <f>IF(AN63="","",VLOOKUP(AN63,'シフト記号表（勤務時間帯）'!$D$6:$Z$47,23,FALSE))</f>
        <v/>
      </c>
      <c r="AO65" s="120" t="str">
        <f>IF(AO63="","",VLOOKUP(AO63,'シフト記号表（勤務時間帯）'!$D$6:$Z$47,23,FALSE))</f>
        <v/>
      </c>
      <c r="AP65" s="118" t="str">
        <f>IF(AP63="","",VLOOKUP(AP63,'シフト記号表（勤務時間帯）'!$D$6:$Z$47,23,FALSE))</f>
        <v/>
      </c>
      <c r="AQ65" s="119" t="str">
        <f>IF(AQ63="","",VLOOKUP(AQ63,'シフト記号表（勤務時間帯）'!$D$6:$Z$47,23,FALSE))</f>
        <v/>
      </c>
      <c r="AR65" s="119" t="str">
        <f>IF(AR63="","",VLOOKUP(AR63,'シフト記号表（勤務時間帯）'!$D$6:$Z$47,23,FALSE))</f>
        <v/>
      </c>
      <c r="AS65" s="119" t="str">
        <f>IF(AS63="","",VLOOKUP(AS63,'シフト記号表（勤務時間帯）'!$D$6:$Z$47,23,FALSE))</f>
        <v/>
      </c>
      <c r="AT65" s="119" t="str">
        <f>IF(AT63="","",VLOOKUP(AT63,'シフト記号表（勤務時間帯）'!$D$6:$Z$47,23,FALSE))</f>
        <v/>
      </c>
      <c r="AU65" s="119" t="str">
        <f>IF(AU63="","",VLOOKUP(AU63,'シフト記号表（勤務時間帯）'!$D$6:$Z$47,23,FALSE))</f>
        <v/>
      </c>
      <c r="AV65" s="120" t="str">
        <f>IF(AV63="","",VLOOKUP(AV63,'シフト記号表（勤務時間帯）'!$D$6:$Z$47,23,FALSE))</f>
        <v/>
      </c>
      <c r="AW65" s="118" t="str">
        <f>IF(AW63="","",VLOOKUP(AW63,'シフト記号表（勤務時間帯）'!$D$6:$Z$47,23,FALSE))</f>
        <v/>
      </c>
      <c r="AX65" s="119" t="str">
        <f>IF(AX63="","",VLOOKUP(AX63,'シフト記号表（勤務時間帯）'!$D$6:$Z$47,23,FALSE))</f>
        <v/>
      </c>
      <c r="AY65" s="119" t="str">
        <f>IF(AY63="","",VLOOKUP(AY63,'シフト記号表（勤務時間帯）'!$D$6:$Z$47,23,FALSE))</f>
        <v/>
      </c>
      <c r="AZ65" s="306">
        <f>IF($BC$3="４週",SUM(U65:AV65),IF($BC$3="暦月",SUM(U65:AY65),""))</f>
        <v>0</v>
      </c>
      <c r="BA65" s="307"/>
      <c r="BB65" s="308">
        <f>IF($BC$3="４週",AZ65/4,IF($BC$3="暦月",(AZ65/($BC$8/7)),""))</f>
        <v>0</v>
      </c>
      <c r="BC65" s="307"/>
      <c r="BD65" s="300"/>
      <c r="BE65" s="301"/>
      <c r="BF65" s="301"/>
      <c r="BG65" s="301"/>
      <c r="BH65" s="302"/>
    </row>
    <row r="66" spans="2:60" ht="20.25" customHeight="1" x14ac:dyDescent="0.4">
      <c r="B66" s="121"/>
      <c r="C66" s="282"/>
      <c r="D66" s="283"/>
      <c r="E66" s="284"/>
      <c r="F66" s="102"/>
      <c r="G66" s="103"/>
      <c r="H66" s="250"/>
      <c r="I66" s="263"/>
      <c r="J66" s="264"/>
      <c r="K66" s="264"/>
      <c r="L66" s="265"/>
      <c r="M66" s="253"/>
      <c r="N66" s="254"/>
      <c r="O66" s="255"/>
      <c r="P66" s="142" t="s">
        <v>18</v>
      </c>
      <c r="Q66" s="143"/>
      <c r="R66" s="143"/>
      <c r="S66" s="144"/>
      <c r="T66" s="145"/>
      <c r="U66" s="128"/>
      <c r="V66" s="129"/>
      <c r="W66" s="129"/>
      <c r="X66" s="129"/>
      <c r="Y66" s="129"/>
      <c r="Z66" s="129"/>
      <c r="AA66" s="130"/>
      <c r="AB66" s="128"/>
      <c r="AC66" s="129"/>
      <c r="AD66" s="129"/>
      <c r="AE66" s="129"/>
      <c r="AF66" s="129"/>
      <c r="AG66" s="129"/>
      <c r="AH66" s="130"/>
      <c r="AI66" s="128"/>
      <c r="AJ66" s="129"/>
      <c r="AK66" s="129"/>
      <c r="AL66" s="129"/>
      <c r="AM66" s="129"/>
      <c r="AN66" s="129"/>
      <c r="AO66" s="130"/>
      <c r="AP66" s="128"/>
      <c r="AQ66" s="129"/>
      <c r="AR66" s="129"/>
      <c r="AS66" s="129"/>
      <c r="AT66" s="129"/>
      <c r="AU66" s="129"/>
      <c r="AV66" s="130"/>
      <c r="AW66" s="128"/>
      <c r="AX66" s="129"/>
      <c r="AY66" s="129"/>
      <c r="AZ66" s="262"/>
      <c r="BA66" s="249"/>
      <c r="BB66" s="248"/>
      <c r="BC66" s="249"/>
      <c r="BD66" s="294"/>
      <c r="BE66" s="295"/>
      <c r="BF66" s="295"/>
      <c r="BG66" s="295"/>
      <c r="BH66" s="296"/>
    </row>
    <row r="67" spans="2:60" ht="20.25" customHeight="1" x14ac:dyDescent="0.4">
      <c r="B67" s="101">
        <f>B64+1</f>
        <v>16</v>
      </c>
      <c r="C67" s="285"/>
      <c r="D67" s="286"/>
      <c r="E67" s="287"/>
      <c r="F67" s="102">
        <f>C66</f>
        <v>0</v>
      </c>
      <c r="G67" s="103"/>
      <c r="H67" s="251"/>
      <c r="I67" s="266"/>
      <c r="J67" s="267"/>
      <c r="K67" s="267"/>
      <c r="L67" s="268"/>
      <c r="M67" s="256"/>
      <c r="N67" s="257"/>
      <c r="O67" s="258"/>
      <c r="P67" s="104" t="s">
        <v>73</v>
      </c>
      <c r="Q67" s="105"/>
      <c r="R67" s="105"/>
      <c r="S67" s="106"/>
      <c r="T67" s="107"/>
      <c r="U67" s="108" t="str">
        <f>IF(U66="","",VLOOKUP(U66,'シフト記号表（勤務時間帯）'!$D$6:$X$47,21,FALSE))</f>
        <v/>
      </c>
      <c r="V67" s="109" t="str">
        <f>IF(V66="","",VLOOKUP(V66,'シフト記号表（勤務時間帯）'!$D$6:$X$47,21,FALSE))</f>
        <v/>
      </c>
      <c r="W67" s="109" t="str">
        <f>IF(W66="","",VLOOKUP(W66,'シフト記号表（勤務時間帯）'!$D$6:$X$47,21,FALSE))</f>
        <v/>
      </c>
      <c r="X67" s="109" t="str">
        <f>IF(X66="","",VLOOKUP(X66,'シフト記号表（勤務時間帯）'!$D$6:$X$47,21,FALSE))</f>
        <v/>
      </c>
      <c r="Y67" s="109" t="str">
        <f>IF(Y66="","",VLOOKUP(Y66,'シフト記号表（勤務時間帯）'!$D$6:$X$47,21,FALSE))</f>
        <v/>
      </c>
      <c r="Z67" s="109" t="str">
        <f>IF(Z66="","",VLOOKUP(Z66,'シフト記号表（勤務時間帯）'!$D$6:$X$47,21,FALSE))</f>
        <v/>
      </c>
      <c r="AA67" s="110" t="str">
        <f>IF(AA66="","",VLOOKUP(AA66,'シフト記号表（勤務時間帯）'!$D$6:$X$47,21,FALSE))</f>
        <v/>
      </c>
      <c r="AB67" s="108" t="str">
        <f>IF(AB66="","",VLOOKUP(AB66,'シフト記号表（勤務時間帯）'!$D$6:$X$47,21,FALSE))</f>
        <v/>
      </c>
      <c r="AC67" s="109" t="str">
        <f>IF(AC66="","",VLOOKUP(AC66,'シフト記号表（勤務時間帯）'!$D$6:$X$47,21,FALSE))</f>
        <v/>
      </c>
      <c r="AD67" s="109" t="str">
        <f>IF(AD66="","",VLOOKUP(AD66,'シフト記号表（勤務時間帯）'!$D$6:$X$47,21,FALSE))</f>
        <v/>
      </c>
      <c r="AE67" s="109" t="str">
        <f>IF(AE66="","",VLOOKUP(AE66,'シフト記号表（勤務時間帯）'!$D$6:$X$47,21,FALSE))</f>
        <v/>
      </c>
      <c r="AF67" s="109" t="str">
        <f>IF(AF66="","",VLOOKUP(AF66,'シフト記号表（勤務時間帯）'!$D$6:$X$47,21,FALSE))</f>
        <v/>
      </c>
      <c r="AG67" s="109" t="str">
        <f>IF(AG66="","",VLOOKUP(AG66,'シフト記号表（勤務時間帯）'!$D$6:$X$47,21,FALSE))</f>
        <v/>
      </c>
      <c r="AH67" s="110" t="str">
        <f>IF(AH66="","",VLOOKUP(AH66,'シフト記号表（勤務時間帯）'!$D$6:$X$47,21,FALSE))</f>
        <v/>
      </c>
      <c r="AI67" s="108" t="str">
        <f>IF(AI66="","",VLOOKUP(AI66,'シフト記号表（勤務時間帯）'!$D$6:$X$47,21,FALSE))</f>
        <v/>
      </c>
      <c r="AJ67" s="109" t="str">
        <f>IF(AJ66="","",VLOOKUP(AJ66,'シフト記号表（勤務時間帯）'!$D$6:$X$47,21,FALSE))</f>
        <v/>
      </c>
      <c r="AK67" s="109" t="str">
        <f>IF(AK66="","",VLOOKUP(AK66,'シフト記号表（勤務時間帯）'!$D$6:$X$47,21,FALSE))</f>
        <v/>
      </c>
      <c r="AL67" s="109" t="str">
        <f>IF(AL66="","",VLOOKUP(AL66,'シフト記号表（勤務時間帯）'!$D$6:$X$47,21,FALSE))</f>
        <v/>
      </c>
      <c r="AM67" s="109" t="str">
        <f>IF(AM66="","",VLOOKUP(AM66,'シフト記号表（勤務時間帯）'!$D$6:$X$47,21,FALSE))</f>
        <v/>
      </c>
      <c r="AN67" s="109" t="str">
        <f>IF(AN66="","",VLOOKUP(AN66,'シフト記号表（勤務時間帯）'!$D$6:$X$47,21,FALSE))</f>
        <v/>
      </c>
      <c r="AO67" s="110" t="str">
        <f>IF(AO66="","",VLOOKUP(AO66,'シフト記号表（勤務時間帯）'!$D$6:$X$47,21,FALSE))</f>
        <v/>
      </c>
      <c r="AP67" s="108" t="str">
        <f>IF(AP66="","",VLOOKUP(AP66,'シフト記号表（勤務時間帯）'!$D$6:$X$47,21,FALSE))</f>
        <v/>
      </c>
      <c r="AQ67" s="109" t="str">
        <f>IF(AQ66="","",VLOOKUP(AQ66,'シフト記号表（勤務時間帯）'!$D$6:$X$47,21,FALSE))</f>
        <v/>
      </c>
      <c r="AR67" s="109" t="str">
        <f>IF(AR66="","",VLOOKUP(AR66,'シフト記号表（勤務時間帯）'!$D$6:$X$47,21,FALSE))</f>
        <v/>
      </c>
      <c r="AS67" s="109" t="str">
        <f>IF(AS66="","",VLOOKUP(AS66,'シフト記号表（勤務時間帯）'!$D$6:$X$47,21,FALSE))</f>
        <v/>
      </c>
      <c r="AT67" s="109" t="str">
        <f>IF(AT66="","",VLOOKUP(AT66,'シフト記号表（勤務時間帯）'!$D$6:$X$47,21,FALSE))</f>
        <v/>
      </c>
      <c r="AU67" s="109" t="str">
        <f>IF(AU66="","",VLOOKUP(AU66,'シフト記号表（勤務時間帯）'!$D$6:$X$47,21,FALSE))</f>
        <v/>
      </c>
      <c r="AV67" s="110" t="str">
        <f>IF(AV66="","",VLOOKUP(AV66,'シフト記号表（勤務時間帯）'!$D$6:$X$47,21,FALSE))</f>
        <v/>
      </c>
      <c r="AW67" s="108" t="str">
        <f>IF(AW66="","",VLOOKUP(AW66,'シフト記号表（勤務時間帯）'!$D$6:$X$47,21,FALSE))</f>
        <v/>
      </c>
      <c r="AX67" s="109" t="str">
        <f>IF(AX66="","",VLOOKUP(AX66,'シフト記号表（勤務時間帯）'!$D$6:$X$47,21,FALSE))</f>
        <v/>
      </c>
      <c r="AY67" s="109" t="str">
        <f>IF(AY66="","",VLOOKUP(AY66,'シフト記号表（勤務時間帯）'!$D$6:$X$47,21,FALSE))</f>
        <v/>
      </c>
      <c r="AZ67" s="303">
        <f>IF($BC$3="４週",SUM(U67:AV67),IF($BC$3="暦月",SUM(U67:AY67),""))</f>
        <v>0</v>
      </c>
      <c r="BA67" s="304"/>
      <c r="BB67" s="305">
        <f>IF($BC$3="４週",AZ67/4,IF($BC$3="暦月",(AZ67/($BC$8/7)),""))</f>
        <v>0</v>
      </c>
      <c r="BC67" s="304"/>
      <c r="BD67" s="297"/>
      <c r="BE67" s="298"/>
      <c r="BF67" s="298"/>
      <c r="BG67" s="298"/>
      <c r="BH67" s="299"/>
    </row>
    <row r="68" spans="2:60" ht="20.25" customHeight="1" thickBot="1" x14ac:dyDescent="0.45">
      <c r="B68" s="101"/>
      <c r="C68" s="291"/>
      <c r="D68" s="292"/>
      <c r="E68" s="293"/>
      <c r="F68" s="174"/>
      <c r="G68" s="181">
        <f>C66</f>
        <v>0</v>
      </c>
      <c r="H68" s="275"/>
      <c r="I68" s="272"/>
      <c r="J68" s="273"/>
      <c r="K68" s="273"/>
      <c r="L68" s="274"/>
      <c r="M68" s="276"/>
      <c r="N68" s="277"/>
      <c r="O68" s="278"/>
      <c r="P68" s="175" t="s">
        <v>74</v>
      </c>
      <c r="Q68" s="176"/>
      <c r="R68" s="176"/>
      <c r="S68" s="177"/>
      <c r="T68" s="178"/>
      <c r="U68" s="118" t="str">
        <f>IF(U66="","",VLOOKUP(U66,'シフト記号表（勤務時間帯）'!$D$6:$Z$47,23,FALSE))</f>
        <v/>
      </c>
      <c r="V68" s="119" t="str">
        <f>IF(V66="","",VLOOKUP(V66,'シフト記号表（勤務時間帯）'!$D$6:$Z$47,23,FALSE))</f>
        <v/>
      </c>
      <c r="W68" s="119" t="str">
        <f>IF(W66="","",VLOOKUP(W66,'シフト記号表（勤務時間帯）'!$D$6:$Z$47,23,FALSE))</f>
        <v/>
      </c>
      <c r="X68" s="119" t="str">
        <f>IF(X66="","",VLOOKUP(X66,'シフト記号表（勤務時間帯）'!$D$6:$Z$47,23,FALSE))</f>
        <v/>
      </c>
      <c r="Y68" s="119" t="str">
        <f>IF(Y66="","",VLOOKUP(Y66,'シフト記号表（勤務時間帯）'!$D$6:$Z$47,23,FALSE))</f>
        <v/>
      </c>
      <c r="Z68" s="119" t="str">
        <f>IF(Z66="","",VLOOKUP(Z66,'シフト記号表（勤務時間帯）'!$D$6:$Z$47,23,FALSE))</f>
        <v/>
      </c>
      <c r="AA68" s="120" t="str">
        <f>IF(AA66="","",VLOOKUP(AA66,'シフト記号表（勤務時間帯）'!$D$6:$Z$47,23,FALSE))</f>
        <v/>
      </c>
      <c r="AB68" s="118" t="str">
        <f>IF(AB66="","",VLOOKUP(AB66,'シフト記号表（勤務時間帯）'!$D$6:$Z$47,23,FALSE))</f>
        <v/>
      </c>
      <c r="AC68" s="119" t="str">
        <f>IF(AC66="","",VLOOKUP(AC66,'シフト記号表（勤務時間帯）'!$D$6:$Z$47,23,FALSE))</f>
        <v/>
      </c>
      <c r="AD68" s="119" t="str">
        <f>IF(AD66="","",VLOOKUP(AD66,'シフト記号表（勤務時間帯）'!$D$6:$Z$47,23,FALSE))</f>
        <v/>
      </c>
      <c r="AE68" s="119" t="str">
        <f>IF(AE66="","",VLOOKUP(AE66,'シフト記号表（勤務時間帯）'!$D$6:$Z$47,23,FALSE))</f>
        <v/>
      </c>
      <c r="AF68" s="119" t="str">
        <f>IF(AF66="","",VLOOKUP(AF66,'シフト記号表（勤務時間帯）'!$D$6:$Z$47,23,FALSE))</f>
        <v/>
      </c>
      <c r="AG68" s="119" t="str">
        <f>IF(AG66="","",VLOOKUP(AG66,'シフト記号表（勤務時間帯）'!$D$6:$Z$47,23,FALSE))</f>
        <v/>
      </c>
      <c r="AH68" s="120" t="str">
        <f>IF(AH66="","",VLOOKUP(AH66,'シフト記号表（勤務時間帯）'!$D$6:$Z$47,23,FALSE))</f>
        <v/>
      </c>
      <c r="AI68" s="118" t="str">
        <f>IF(AI66="","",VLOOKUP(AI66,'シフト記号表（勤務時間帯）'!$D$6:$Z$47,23,FALSE))</f>
        <v/>
      </c>
      <c r="AJ68" s="119" t="str">
        <f>IF(AJ66="","",VLOOKUP(AJ66,'シフト記号表（勤務時間帯）'!$D$6:$Z$47,23,FALSE))</f>
        <v/>
      </c>
      <c r="AK68" s="119" t="str">
        <f>IF(AK66="","",VLOOKUP(AK66,'シフト記号表（勤務時間帯）'!$D$6:$Z$47,23,FALSE))</f>
        <v/>
      </c>
      <c r="AL68" s="119" t="str">
        <f>IF(AL66="","",VLOOKUP(AL66,'シフト記号表（勤務時間帯）'!$D$6:$Z$47,23,FALSE))</f>
        <v/>
      </c>
      <c r="AM68" s="119" t="str">
        <f>IF(AM66="","",VLOOKUP(AM66,'シフト記号表（勤務時間帯）'!$D$6:$Z$47,23,FALSE))</f>
        <v/>
      </c>
      <c r="AN68" s="119" t="str">
        <f>IF(AN66="","",VLOOKUP(AN66,'シフト記号表（勤務時間帯）'!$D$6:$Z$47,23,FALSE))</f>
        <v/>
      </c>
      <c r="AO68" s="120" t="str">
        <f>IF(AO66="","",VLOOKUP(AO66,'シフト記号表（勤務時間帯）'!$D$6:$Z$47,23,FALSE))</f>
        <v/>
      </c>
      <c r="AP68" s="118" t="str">
        <f>IF(AP66="","",VLOOKUP(AP66,'シフト記号表（勤務時間帯）'!$D$6:$Z$47,23,FALSE))</f>
        <v/>
      </c>
      <c r="AQ68" s="119" t="str">
        <f>IF(AQ66="","",VLOOKUP(AQ66,'シフト記号表（勤務時間帯）'!$D$6:$Z$47,23,FALSE))</f>
        <v/>
      </c>
      <c r="AR68" s="119" t="str">
        <f>IF(AR66="","",VLOOKUP(AR66,'シフト記号表（勤務時間帯）'!$D$6:$Z$47,23,FALSE))</f>
        <v/>
      </c>
      <c r="AS68" s="119" t="str">
        <f>IF(AS66="","",VLOOKUP(AS66,'シフト記号表（勤務時間帯）'!$D$6:$Z$47,23,FALSE))</f>
        <v/>
      </c>
      <c r="AT68" s="119" t="str">
        <f>IF(AT66="","",VLOOKUP(AT66,'シフト記号表（勤務時間帯）'!$D$6:$Z$47,23,FALSE))</f>
        <v/>
      </c>
      <c r="AU68" s="119" t="str">
        <f>IF(AU66="","",VLOOKUP(AU66,'シフト記号表（勤務時間帯）'!$D$6:$Z$47,23,FALSE))</f>
        <v/>
      </c>
      <c r="AV68" s="120" t="str">
        <f>IF(AV66="","",VLOOKUP(AV66,'シフト記号表（勤務時間帯）'!$D$6:$Z$47,23,FALSE))</f>
        <v/>
      </c>
      <c r="AW68" s="118" t="str">
        <f>IF(AW66="","",VLOOKUP(AW66,'シフト記号表（勤務時間帯）'!$D$6:$Z$47,23,FALSE))</f>
        <v/>
      </c>
      <c r="AX68" s="119" t="str">
        <f>IF(AX66="","",VLOOKUP(AX66,'シフト記号表（勤務時間帯）'!$D$6:$Z$47,23,FALSE))</f>
        <v/>
      </c>
      <c r="AY68" s="119" t="str">
        <f>IF(AY66="","",VLOOKUP(AY66,'シフト記号表（勤務時間帯）'!$D$6:$Z$47,23,FALSE))</f>
        <v/>
      </c>
      <c r="AZ68" s="306">
        <f>IF($BC$3="４週",SUM(U68:AV68),IF($BC$3="暦月",SUM(U68:AY68),""))</f>
        <v>0</v>
      </c>
      <c r="BA68" s="307"/>
      <c r="BB68" s="308">
        <f>IF($BC$3="４週",AZ68/4,IF($BC$3="暦月",(AZ68/($BC$8/7)),""))</f>
        <v>0</v>
      </c>
      <c r="BC68" s="307"/>
      <c r="BD68" s="297"/>
      <c r="BE68" s="298"/>
      <c r="BF68" s="298"/>
      <c r="BG68" s="298"/>
      <c r="BH68" s="299"/>
    </row>
    <row r="69" spans="2:60" ht="20.25" customHeight="1" x14ac:dyDescent="0.4">
      <c r="B69" s="332" t="s">
        <v>255</v>
      </c>
      <c r="C69" s="333"/>
      <c r="D69" s="333"/>
      <c r="E69" s="333"/>
      <c r="F69" s="333"/>
      <c r="G69" s="333"/>
      <c r="H69" s="333"/>
      <c r="I69" s="333"/>
      <c r="J69" s="333"/>
      <c r="K69" s="333"/>
      <c r="L69" s="333"/>
      <c r="M69" s="333"/>
      <c r="N69" s="333"/>
      <c r="O69" s="333"/>
      <c r="P69" s="333"/>
      <c r="Q69" s="333"/>
      <c r="R69" s="333"/>
      <c r="S69" s="333"/>
      <c r="T69" s="334"/>
      <c r="U69" s="147"/>
      <c r="V69" s="148"/>
      <c r="W69" s="148"/>
      <c r="X69" s="148"/>
      <c r="Y69" s="148"/>
      <c r="Z69" s="148"/>
      <c r="AA69" s="149"/>
      <c r="AB69" s="150"/>
      <c r="AC69" s="148"/>
      <c r="AD69" s="148"/>
      <c r="AE69" s="148"/>
      <c r="AF69" s="148"/>
      <c r="AG69" s="148"/>
      <c r="AH69" s="149"/>
      <c r="AI69" s="150"/>
      <c r="AJ69" s="148"/>
      <c r="AK69" s="148"/>
      <c r="AL69" s="148"/>
      <c r="AM69" s="148"/>
      <c r="AN69" s="148"/>
      <c r="AO69" s="149"/>
      <c r="AP69" s="150"/>
      <c r="AQ69" s="148"/>
      <c r="AR69" s="148"/>
      <c r="AS69" s="148"/>
      <c r="AT69" s="148"/>
      <c r="AU69" s="148"/>
      <c r="AV69" s="149"/>
      <c r="AW69" s="150"/>
      <c r="AX69" s="148"/>
      <c r="AY69" s="151"/>
      <c r="AZ69" s="314"/>
      <c r="BA69" s="315"/>
      <c r="BB69" s="320"/>
      <c r="BC69" s="321"/>
      <c r="BD69" s="321"/>
      <c r="BE69" s="321"/>
      <c r="BF69" s="321"/>
      <c r="BG69" s="321"/>
      <c r="BH69" s="322"/>
    </row>
    <row r="70" spans="2:60" ht="20.25" customHeight="1" x14ac:dyDescent="0.4">
      <c r="B70" s="279" t="s">
        <v>256</v>
      </c>
      <c r="C70" s="280"/>
      <c r="D70" s="280"/>
      <c r="E70" s="280"/>
      <c r="F70" s="280"/>
      <c r="G70" s="280"/>
      <c r="H70" s="280"/>
      <c r="I70" s="280"/>
      <c r="J70" s="280"/>
      <c r="K70" s="280"/>
      <c r="L70" s="280"/>
      <c r="M70" s="280"/>
      <c r="N70" s="280"/>
      <c r="O70" s="280"/>
      <c r="P70" s="280"/>
      <c r="Q70" s="280"/>
      <c r="R70" s="280"/>
      <c r="S70" s="280"/>
      <c r="T70" s="281"/>
      <c r="U70" s="152"/>
      <c r="V70" s="153"/>
      <c r="W70" s="153"/>
      <c r="X70" s="153"/>
      <c r="Y70" s="153"/>
      <c r="Z70" s="153"/>
      <c r="AA70" s="154"/>
      <c r="AB70" s="155"/>
      <c r="AC70" s="153"/>
      <c r="AD70" s="153"/>
      <c r="AE70" s="153"/>
      <c r="AF70" s="153"/>
      <c r="AG70" s="153"/>
      <c r="AH70" s="154"/>
      <c r="AI70" s="155"/>
      <c r="AJ70" s="153"/>
      <c r="AK70" s="153"/>
      <c r="AL70" s="153"/>
      <c r="AM70" s="153"/>
      <c r="AN70" s="153"/>
      <c r="AO70" s="154"/>
      <c r="AP70" s="155"/>
      <c r="AQ70" s="153"/>
      <c r="AR70" s="153"/>
      <c r="AS70" s="153"/>
      <c r="AT70" s="153"/>
      <c r="AU70" s="153"/>
      <c r="AV70" s="154"/>
      <c r="AW70" s="155"/>
      <c r="AX70" s="153"/>
      <c r="AY70" s="156"/>
      <c r="AZ70" s="316"/>
      <c r="BA70" s="317"/>
      <c r="BB70" s="323"/>
      <c r="BC70" s="324"/>
      <c r="BD70" s="324"/>
      <c r="BE70" s="324"/>
      <c r="BF70" s="324"/>
      <c r="BG70" s="324"/>
      <c r="BH70" s="325"/>
    </row>
    <row r="71" spans="2:60" ht="20.25" customHeight="1" x14ac:dyDescent="0.4">
      <c r="B71" s="279" t="s">
        <v>228</v>
      </c>
      <c r="C71" s="280"/>
      <c r="D71" s="280"/>
      <c r="E71" s="280"/>
      <c r="F71" s="280"/>
      <c r="G71" s="280"/>
      <c r="H71" s="280"/>
      <c r="I71" s="280"/>
      <c r="J71" s="280"/>
      <c r="K71" s="280"/>
      <c r="L71" s="280"/>
      <c r="M71" s="280"/>
      <c r="N71" s="280"/>
      <c r="O71" s="280"/>
      <c r="P71" s="280"/>
      <c r="Q71" s="280"/>
      <c r="R71" s="280"/>
      <c r="S71" s="280"/>
      <c r="T71" s="281"/>
      <c r="U71" s="152"/>
      <c r="V71" s="153"/>
      <c r="W71" s="153"/>
      <c r="X71" s="153"/>
      <c r="Y71" s="153"/>
      <c r="Z71" s="153"/>
      <c r="AA71" s="157"/>
      <c r="AB71" s="158"/>
      <c r="AC71" s="153"/>
      <c r="AD71" s="153"/>
      <c r="AE71" s="153"/>
      <c r="AF71" s="153"/>
      <c r="AG71" s="153"/>
      <c r="AH71" s="157"/>
      <c r="AI71" s="158"/>
      <c r="AJ71" s="153"/>
      <c r="AK71" s="153"/>
      <c r="AL71" s="153"/>
      <c r="AM71" s="153"/>
      <c r="AN71" s="153"/>
      <c r="AO71" s="157"/>
      <c r="AP71" s="158"/>
      <c r="AQ71" s="153"/>
      <c r="AR71" s="153"/>
      <c r="AS71" s="153"/>
      <c r="AT71" s="153"/>
      <c r="AU71" s="153"/>
      <c r="AV71" s="157"/>
      <c r="AW71" s="158"/>
      <c r="AX71" s="153"/>
      <c r="AY71" s="156"/>
      <c r="AZ71" s="316"/>
      <c r="BA71" s="317"/>
      <c r="BB71" s="323"/>
      <c r="BC71" s="324"/>
      <c r="BD71" s="324"/>
      <c r="BE71" s="324"/>
      <c r="BF71" s="324"/>
      <c r="BG71" s="324"/>
      <c r="BH71" s="325"/>
    </row>
    <row r="72" spans="2:60" ht="20.25" customHeight="1" x14ac:dyDescent="0.4">
      <c r="B72" s="279" t="s">
        <v>229</v>
      </c>
      <c r="C72" s="280"/>
      <c r="D72" s="280"/>
      <c r="E72" s="280"/>
      <c r="F72" s="280"/>
      <c r="G72" s="280"/>
      <c r="H72" s="280"/>
      <c r="I72" s="280"/>
      <c r="J72" s="280"/>
      <c r="K72" s="280"/>
      <c r="L72" s="280"/>
      <c r="M72" s="280"/>
      <c r="N72" s="280"/>
      <c r="O72" s="280"/>
      <c r="P72" s="280"/>
      <c r="Q72" s="280"/>
      <c r="R72" s="280"/>
      <c r="S72" s="280"/>
      <c r="T72" s="281"/>
      <c r="U72" s="152"/>
      <c r="V72" s="153"/>
      <c r="W72" s="153"/>
      <c r="X72" s="153"/>
      <c r="Y72" s="153"/>
      <c r="Z72" s="153"/>
      <c r="AA72" s="157"/>
      <c r="AB72" s="158"/>
      <c r="AC72" s="153"/>
      <c r="AD72" s="153"/>
      <c r="AE72" s="153"/>
      <c r="AF72" s="153"/>
      <c r="AG72" s="153"/>
      <c r="AH72" s="157"/>
      <c r="AI72" s="158"/>
      <c r="AJ72" s="153"/>
      <c r="AK72" s="153"/>
      <c r="AL72" s="153"/>
      <c r="AM72" s="153"/>
      <c r="AN72" s="153"/>
      <c r="AO72" s="157"/>
      <c r="AP72" s="158"/>
      <c r="AQ72" s="153"/>
      <c r="AR72" s="153"/>
      <c r="AS72" s="153"/>
      <c r="AT72" s="153"/>
      <c r="AU72" s="153"/>
      <c r="AV72" s="157"/>
      <c r="AW72" s="158"/>
      <c r="AX72" s="153"/>
      <c r="AY72" s="156"/>
      <c r="AZ72" s="318"/>
      <c r="BA72" s="319"/>
      <c r="BB72" s="323"/>
      <c r="BC72" s="324"/>
      <c r="BD72" s="324"/>
      <c r="BE72" s="324"/>
      <c r="BF72" s="324"/>
      <c r="BG72" s="324"/>
      <c r="BH72" s="325"/>
    </row>
    <row r="73" spans="2:60" ht="20.25" customHeight="1" x14ac:dyDescent="0.4">
      <c r="B73" s="279" t="s">
        <v>230</v>
      </c>
      <c r="C73" s="280"/>
      <c r="D73" s="280"/>
      <c r="E73" s="280"/>
      <c r="F73" s="280"/>
      <c r="G73" s="280"/>
      <c r="H73" s="280"/>
      <c r="I73" s="280"/>
      <c r="J73" s="280"/>
      <c r="K73" s="280"/>
      <c r="L73" s="280"/>
      <c r="M73" s="280"/>
      <c r="N73" s="280"/>
      <c r="O73" s="280"/>
      <c r="P73" s="280"/>
      <c r="Q73" s="280"/>
      <c r="R73" s="280"/>
      <c r="S73" s="280"/>
      <c r="T73" s="281"/>
      <c r="U73" s="179" t="str">
        <f>IF(SUMIF($F$21:$F$68,"介護従業者",U21:U68)+SUMIF($F$21:$F$68,"看護職員",U21:U68)=0,"",(SUMIF($F$21:$F$68,"介護従業者",U21:U68)+SUMIF($F$21:$F$68,"看護職員",U21:U68)))</f>
        <v/>
      </c>
      <c r="V73" s="179" t="str">
        <f t="shared" ref="V73:AY73" si="1">IF(SUMIF($F$21:$F$68,"介護従業者",V21:V68)+SUMIF($F$21:$F$68,"看護職員",V21:V68)=0,"",(SUMIF($F$21:$F$68,"介護従業者",V21:V68)+SUMIF($F$21:$F$68,"看護職員",V21:V68)))</f>
        <v/>
      </c>
      <c r="W73" s="179" t="str">
        <f t="shared" si="1"/>
        <v/>
      </c>
      <c r="X73" s="179" t="str">
        <f t="shared" si="1"/>
        <v/>
      </c>
      <c r="Y73" s="179" t="str">
        <f t="shared" si="1"/>
        <v/>
      </c>
      <c r="Z73" s="179" t="str">
        <f t="shared" si="1"/>
        <v/>
      </c>
      <c r="AA73" s="161" t="str">
        <f t="shared" si="1"/>
        <v/>
      </c>
      <c r="AB73" s="159" t="str">
        <f t="shared" si="1"/>
        <v/>
      </c>
      <c r="AC73" s="179" t="str">
        <f t="shared" si="1"/>
        <v/>
      </c>
      <c r="AD73" s="179" t="str">
        <f t="shared" si="1"/>
        <v/>
      </c>
      <c r="AE73" s="179" t="str">
        <f t="shared" si="1"/>
        <v/>
      </c>
      <c r="AF73" s="179" t="str">
        <f t="shared" si="1"/>
        <v/>
      </c>
      <c r="AG73" s="179" t="str">
        <f t="shared" si="1"/>
        <v/>
      </c>
      <c r="AH73" s="161" t="str">
        <f t="shared" si="1"/>
        <v/>
      </c>
      <c r="AI73" s="159" t="str">
        <f t="shared" si="1"/>
        <v/>
      </c>
      <c r="AJ73" s="179" t="str">
        <f t="shared" si="1"/>
        <v/>
      </c>
      <c r="AK73" s="179" t="str">
        <f t="shared" si="1"/>
        <v/>
      </c>
      <c r="AL73" s="179" t="str">
        <f t="shared" si="1"/>
        <v/>
      </c>
      <c r="AM73" s="179" t="str">
        <f t="shared" si="1"/>
        <v/>
      </c>
      <c r="AN73" s="179" t="str">
        <f t="shared" si="1"/>
        <v/>
      </c>
      <c r="AO73" s="161" t="str">
        <f t="shared" si="1"/>
        <v/>
      </c>
      <c r="AP73" s="159" t="str">
        <f t="shared" si="1"/>
        <v/>
      </c>
      <c r="AQ73" s="179" t="str">
        <f t="shared" si="1"/>
        <v/>
      </c>
      <c r="AR73" s="179" t="str">
        <f t="shared" si="1"/>
        <v/>
      </c>
      <c r="AS73" s="179" t="str">
        <f t="shared" si="1"/>
        <v/>
      </c>
      <c r="AT73" s="179" t="str">
        <f t="shared" si="1"/>
        <v/>
      </c>
      <c r="AU73" s="179" t="str">
        <f t="shared" si="1"/>
        <v/>
      </c>
      <c r="AV73" s="161" t="str">
        <f>IF(SUMIF($F$21:$F$68,"介護従業者",AV21:AV68)+SUMIF($F$21:$F$68,"看護職員",AV21:AV68)=0,"",(SUMIF($F$21:$F$68,"介護従業者",AV21:AV68)+SUMIF($F$21:$F$68,"看護職員",AV21:AV68)))</f>
        <v/>
      </c>
      <c r="AW73" s="159" t="str">
        <f t="shared" si="1"/>
        <v/>
      </c>
      <c r="AX73" s="179" t="str">
        <f t="shared" si="1"/>
        <v/>
      </c>
      <c r="AY73" s="179" t="str">
        <f t="shared" si="1"/>
        <v/>
      </c>
      <c r="AZ73" s="246">
        <f>IF($BC$3="４週",SUM(U73:AV73),IF($BC$3="暦月",SUM(U73:AY73),""))</f>
        <v>0</v>
      </c>
      <c r="BA73" s="247"/>
      <c r="BB73" s="323"/>
      <c r="BC73" s="324"/>
      <c r="BD73" s="324"/>
      <c r="BE73" s="324"/>
      <c r="BF73" s="324"/>
      <c r="BG73" s="324"/>
      <c r="BH73" s="325"/>
    </row>
    <row r="74" spans="2:60" ht="20.25" customHeight="1" x14ac:dyDescent="0.4">
      <c r="B74" s="279" t="s">
        <v>231</v>
      </c>
      <c r="C74" s="280"/>
      <c r="D74" s="280"/>
      <c r="E74" s="280"/>
      <c r="F74" s="280"/>
      <c r="G74" s="280"/>
      <c r="H74" s="280"/>
      <c r="I74" s="280"/>
      <c r="J74" s="280"/>
      <c r="K74" s="280"/>
      <c r="L74" s="280"/>
      <c r="M74" s="280"/>
      <c r="N74" s="280"/>
      <c r="O74" s="280"/>
      <c r="P74" s="280"/>
      <c r="Q74" s="280"/>
      <c r="R74" s="280"/>
      <c r="S74" s="280"/>
      <c r="T74" s="281"/>
      <c r="U74" s="159" t="str">
        <f>IF(SUMIF($F$21:$F$68,"看護職員",U21:U68)=0,"",SUMIF($F$21:$F$68,"看護職員",U21:U68))</f>
        <v/>
      </c>
      <c r="V74" s="160" t="str">
        <f t="shared" ref="V74:AY74" si="2">IF(SUMIF($F$21:$F$68,"看護職員",V21:V68)=0,"",SUMIF($F$21:$F$68,"看護職員",V21:V68))</f>
        <v/>
      </c>
      <c r="W74" s="160" t="str">
        <f t="shared" si="2"/>
        <v/>
      </c>
      <c r="X74" s="160" t="str">
        <f t="shared" si="2"/>
        <v/>
      </c>
      <c r="Y74" s="160" t="str">
        <f t="shared" si="2"/>
        <v/>
      </c>
      <c r="Z74" s="160" t="str">
        <f>IF(SUMIF($F$21:$F$68,"看護職員",Z21:Z68)=0,"",SUMIF($F$21:$F$68,"看護職員",Z21:Z68))</f>
        <v/>
      </c>
      <c r="AA74" s="161" t="str">
        <f t="shared" si="2"/>
        <v/>
      </c>
      <c r="AB74" s="159" t="str">
        <f>IF(SUMIF($F$21:$F$68,"看護職員",AB21:AB68)=0,"",SUMIF($F$21:$F$68,"看護職員",AB21:AB68))</f>
        <v/>
      </c>
      <c r="AC74" s="160" t="str">
        <f t="shared" si="2"/>
        <v/>
      </c>
      <c r="AD74" s="160" t="str">
        <f t="shared" si="2"/>
        <v/>
      </c>
      <c r="AE74" s="160" t="str">
        <f t="shared" si="2"/>
        <v/>
      </c>
      <c r="AF74" s="160" t="str">
        <f t="shared" si="2"/>
        <v/>
      </c>
      <c r="AG74" s="160" t="str">
        <f t="shared" si="2"/>
        <v/>
      </c>
      <c r="AH74" s="161" t="str">
        <f t="shared" si="2"/>
        <v/>
      </c>
      <c r="AI74" s="159" t="str">
        <f>IF(SUMIF($F$21:$F$68,"看護職員",AI21:AI68)=0,"",SUMIF($F$21:$F$68,"看護職員",AI21:AI68))</f>
        <v/>
      </c>
      <c r="AJ74" s="160" t="str">
        <f t="shared" si="2"/>
        <v/>
      </c>
      <c r="AK74" s="160" t="str">
        <f t="shared" si="2"/>
        <v/>
      </c>
      <c r="AL74" s="160" t="str">
        <f t="shared" si="2"/>
        <v/>
      </c>
      <c r="AM74" s="160" t="str">
        <f t="shared" si="2"/>
        <v/>
      </c>
      <c r="AN74" s="160" t="str">
        <f t="shared" si="2"/>
        <v/>
      </c>
      <c r="AO74" s="161" t="str">
        <f t="shared" si="2"/>
        <v/>
      </c>
      <c r="AP74" s="159" t="str">
        <f>IF(SUMIF($F$21:$F$68,"看護職員",AP21:AP68)=0,"",SUMIF($F$21:$F$68,"看護職員",AP21:AP68))</f>
        <v/>
      </c>
      <c r="AQ74" s="160" t="str">
        <f t="shared" si="2"/>
        <v/>
      </c>
      <c r="AR74" s="160" t="str">
        <f t="shared" si="2"/>
        <v/>
      </c>
      <c r="AS74" s="160" t="str">
        <f t="shared" si="2"/>
        <v/>
      </c>
      <c r="AT74" s="160" t="str">
        <f t="shared" si="2"/>
        <v/>
      </c>
      <c r="AU74" s="160" t="str">
        <f t="shared" si="2"/>
        <v/>
      </c>
      <c r="AV74" s="161" t="str">
        <f t="shared" si="2"/>
        <v/>
      </c>
      <c r="AW74" s="159" t="str">
        <f>IF(SUMIF($F$21:$F$68,"看護職員",AW21:AW68)=0,"",SUMIF($F$21:$F$68,"看護職員",AW21:AW68))</f>
        <v/>
      </c>
      <c r="AX74" s="160" t="str">
        <f t="shared" si="2"/>
        <v/>
      </c>
      <c r="AY74" s="160" t="str">
        <f t="shared" si="2"/>
        <v/>
      </c>
      <c r="AZ74" s="246">
        <f>IF($BC$3="４週",SUM(U74:AV74),IF($BC$3="暦月",SUM(U74:AY74),""))</f>
        <v>0</v>
      </c>
      <c r="BA74" s="247"/>
      <c r="BB74" s="323"/>
      <c r="BC74" s="324"/>
      <c r="BD74" s="324"/>
      <c r="BE74" s="324"/>
      <c r="BF74" s="324"/>
      <c r="BG74" s="324"/>
      <c r="BH74" s="325"/>
    </row>
    <row r="75" spans="2:60" ht="20.25" customHeight="1" thickBot="1" x14ac:dyDescent="0.45">
      <c r="B75" s="329" t="s">
        <v>232</v>
      </c>
      <c r="C75" s="330"/>
      <c r="D75" s="330"/>
      <c r="E75" s="330"/>
      <c r="F75" s="330"/>
      <c r="G75" s="330"/>
      <c r="H75" s="330"/>
      <c r="I75" s="330"/>
      <c r="J75" s="330"/>
      <c r="K75" s="330"/>
      <c r="L75" s="330"/>
      <c r="M75" s="330"/>
      <c r="N75" s="330"/>
      <c r="O75" s="330"/>
      <c r="P75" s="330"/>
      <c r="Q75" s="330"/>
      <c r="R75" s="330"/>
      <c r="S75" s="330"/>
      <c r="T75" s="331"/>
      <c r="U75" s="162" t="str">
        <f>IF((SUMIF($G$21:$G$68,"介護従業者",U21:U68)+SUMIF($G$21:$G$68,"看護職員",U21:U68))=0,"",(SUMIF($G$21:$G$68,"介護従業者",U21:U68)+SUMIF($G$21:$G$68,"看護職員",U21:U68)))</f>
        <v/>
      </c>
      <c r="V75" s="163" t="str">
        <f t="shared" ref="V75:AV75" si="3">IF((SUMIF($G$21:$G$68,"介護従業者",V21:V68)+SUMIF($G$21:$G$68,"看護職員",V21:V68))=0,"",(SUMIF($G$21:$G$68,"介護従業者",V21:V68)+SUMIF($G$21:$G$68,"看護職員",V21:V68)))</f>
        <v/>
      </c>
      <c r="W75" s="163" t="str">
        <f t="shared" si="3"/>
        <v/>
      </c>
      <c r="X75" s="163" t="str">
        <f t="shared" si="3"/>
        <v/>
      </c>
      <c r="Y75" s="163" t="str">
        <f t="shared" si="3"/>
        <v/>
      </c>
      <c r="Z75" s="163" t="str">
        <f>IF((SUMIF($G$21:$G$68,"介護従業者",Z21:Z68)+SUMIF($G$21:$G$68,"看護職員",Z21:Z68))=0,"",(SUMIF($G$21:$G$68,"介護従業者",Z21:Z68)+SUMIF($G$21:$G$68,"看護職員",Z21:Z68)))</f>
        <v/>
      </c>
      <c r="AA75" s="164" t="str">
        <f t="shared" si="3"/>
        <v/>
      </c>
      <c r="AB75" s="162" t="str">
        <f>IF((SUMIF($G$21:$G$68,"介護従業者",AB21:AB68)+SUMIF($G$21:$G$68,"看護職員",AB21:AB68))=0,"",(SUMIF($G$21:$G$68,"介護従業者",AB21:AB68)+SUMIF($G$21:$G$68,"看護職員",AB21:AB68)))</f>
        <v/>
      </c>
      <c r="AC75" s="163" t="str">
        <f t="shared" si="3"/>
        <v/>
      </c>
      <c r="AD75" s="163" t="str">
        <f t="shared" si="3"/>
        <v/>
      </c>
      <c r="AE75" s="163" t="str">
        <f t="shared" si="3"/>
        <v/>
      </c>
      <c r="AF75" s="163" t="str">
        <f t="shared" si="3"/>
        <v/>
      </c>
      <c r="AG75" s="163" t="str">
        <f t="shared" si="3"/>
        <v/>
      </c>
      <c r="AH75" s="164" t="str">
        <f t="shared" si="3"/>
        <v/>
      </c>
      <c r="AI75" s="162" t="str">
        <f>IF((SUMIF($G$21:$G$68,"介護従業者",AI21:AI68)+SUMIF($G$21:$G$68,"看護職員",AI21:AI68))=0,"",(SUMIF($G$21:$G$68,"介護従業者",AI21:AI68)+SUMIF($G$21:$G$68,"看護職員",AI21:AI68)))</f>
        <v/>
      </c>
      <c r="AJ75" s="163" t="str">
        <f t="shared" si="3"/>
        <v/>
      </c>
      <c r="AK75" s="163" t="str">
        <f t="shared" si="3"/>
        <v/>
      </c>
      <c r="AL75" s="163" t="str">
        <f t="shared" si="3"/>
        <v/>
      </c>
      <c r="AM75" s="163" t="str">
        <f t="shared" si="3"/>
        <v/>
      </c>
      <c r="AN75" s="163" t="str">
        <f t="shared" si="3"/>
        <v/>
      </c>
      <c r="AO75" s="164" t="str">
        <f t="shared" si="3"/>
        <v/>
      </c>
      <c r="AP75" s="162" t="str">
        <f>IF((SUMIF($G$21:$G$68,"介護従業者",AP21:AP68)+SUMIF($G$21:$G$68,"看護職員",AP21:AP68))=0,"",(SUMIF($G$21:$G$68,"介護従業者",AP21:AP68)+SUMIF($G$21:$G$68,"看護職員",AP21:AP68)))</f>
        <v/>
      </c>
      <c r="AQ75" s="163" t="str">
        <f t="shared" si="3"/>
        <v/>
      </c>
      <c r="AR75" s="163" t="str">
        <f t="shared" si="3"/>
        <v/>
      </c>
      <c r="AS75" s="163" t="str">
        <f t="shared" si="3"/>
        <v/>
      </c>
      <c r="AT75" s="163" t="str">
        <f t="shared" si="3"/>
        <v/>
      </c>
      <c r="AU75" s="163" t="str">
        <f t="shared" si="3"/>
        <v/>
      </c>
      <c r="AV75" s="164" t="str">
        <f t="shared" si="3"/>
        <v/>
      </c>
      <c r="AW75" s="162" t="str">
        <f t="shared" ref="AW75:AY75" si="4">IF(SUMIF($G$21:$G$68,"介護従業者",AW21:AW68)=0,"",SUMIF($G$21:$G$68,"介護従業者",AW21:AW68))</f>
        <v/>
      </c>
      <c r="AX75" s="163" t="str">
        <f t="shared" si="4"/>
        <v/>
      </c>
      <c r="AY75" s="180" t="str">
        <f t="shared" si="4"/>
        <v/>
      </c>
      <c r="AZ75" s="312">
        <f>IF($BC$3="４週",SUM(U75:AV75),IF($BC$3="暦月",SUM(U75:AY75),""))</f>
        <v>0</v>
      </c>
      <c r="BA75" s="313"/>
      <c r="BB75" s="326"/>
      <c r="BC75" s="327"/>
      <c r="BD75" s="327"/>
      <c r="BE75" s="327"/>
      <c r="BF75" s="327"/>
      <c r="BG75" s="327"/>
      <c r="BH75" s="328"/>
    </row>
    <row r="76" spans="2:60" s="165" customFormat="1" ht="20.25" customHeight="1" x14ac:dyDescent="0.4">
      <c r="C76" s="166"/>
      <c r="D76" s="166"/>
      <c r="E76" s="166"/>
      <c r="F76" s="166"/>
      <c r="G76" s="166"/>
      <c r="R76" s="167"/>
      <c r="BH76" s="168"/>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69"/>
      <c r="B130" s="169"/>
      <c r="C130" s="170"/>
      <c r="D130" s="170"/>
      <c r="E130" s="170"/>
      <c r="F130" s="170"/>
      <c r="G130" s="170"/>
      <c r="H130" s="170"/>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2"/>
      <c r="AY130" s="172"/>
      <c r="AZ130" s="172"/>
      <c r="BA130" s="172"/>
      <c r="BB130" s="172"/>
      <c r="BC130" s="172"/>
      <c r="BD130" s="172"/>
      <c r="BE130" s="172"/>
    </row>
    <row r="131" spans="1:57" x14ac:dyDescent="0.4">
      <c r="A131" s="169"/>
      <c r="B131" s="169"/>
      <c r="C131" s="170"/>
      <c r="D131" s="170"/>
      <c r="E131" s="170"/>
      <c r="F131" s="170"/>
      <c r="G131" s="170"/>
      <c r="H131" s="170"/>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2"/>
      <c r="AY131" s="172"/>
      <c r="AZ131" s="172"/>
      <c r="BA131" s="172"/>
      <c r="BB131" s="172"/>
      <c r="BC131" s="172"/>
      <c r="BD131" s="172"/>
      <c r="BE131" s="172"/>
    </row>
    <row r="132" spans="1:57" x14ac:dyDescent="0.4">
      <c r="A132" s="169"/>
      <c r="B132" s="169"/>
      <c r="C132" s="173"/>
      <c r="D132" s="173"/>
      <c r="E132" s="173"/>
      <c r="F132" s="173"/>
      <c r="G132" s="173"/>
      <c r="H132" s="173"/>
      <c r="I132" s="170"/>
      <c r="J132" s="170"/>
      <c r="K132" s="169"/>
      <c r="L132" s="169"/>
      <c r="M132" s="169"/>
      <c r="N132" s="169"/>
      <c r="O132" s="169"/>
      <c r="P132" s="169"/>
    </row>
    <row r="133" spans="1:57" x14ac:dyDescent="0.4">
      <c r="A133" s="169"/>
      <c r="B133" s="169"/>
      <c r="C133" s="173"/>
      <c r="D133" s="173"/>
      <c r="E133" s="173"/>
      <c r="F133" s="173"/>
      <c r="G133" s="173"/>
      <c r="H133" s="173"/>
      <c r="I133" s="170"/>
      <c r="J133" s="170"/>
      <c r="K133" s="169"/>
      <c r="L133" s="169"/>
      <c r="M133" s="169"/>
      <c r="N133" s="169"/>
      <c r="O133" s="169"/>
      <c r="P133" s="169"/>
    </row>
    <row r="134" spans="1:57" x14ac:dyDescent="0.4">
      <c r="C134" s="66"/>
      <c r="D134" s="66"/>
      <c r="E134" s="66"/>
      <c r="F134" s="66"/>
      <c r="G134" s="66"/>
      <c r="H134" s="66"/>
    </row>
    <row r="135" spans="1:57" x14ac:dyDescent="0.4">
      <c r="C135" s="66"/>
      <c r="D135" s="66"/>
      <c r="E135" s="66"/>
      <c r="F135" s="66"/>
      <c r="G135" s="66"/>
      <c r="H135" s="66"/>
    </row>
    <row r="136" spans="1:57" x14ac:dyDescent="0.4">
      <c r="C136" s="66"/>
      <c r="D136" s="66"/>
      <c r="E136" s="66"/>
      <c r="F136" s="66"/>
      <c r="G136" s="66"/>
      <c r="H136" s="66"/>
    </row>
    <row r="137" spans="1:57" x14ac:dyDescent="0.4">
      <c r="C137" s="66"/>
      <c r="D137" s="66"/>
      <c r="E137" s="66"/>
      <c r="F137" s="66"/>
      <c r="G137" s="66"/>
      <c r="H137" s="66"/>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G10" sqref="G10"/>
    </sheetView>
  </sheetViews>
  <sheetFormatPr defaultColWidth="9" defaultRowHeight="18.75" x14ac:dyDescent="0.4"/>
  <cols>
    <col min="1" max="1" width="1.625" style="184" customWidth="1"/>
    <col min="2" max="2" width="5.625" style="183" customWidth="1"/>
    <col min="3" max="3" width="10.625" style="183" customWidth="1"/>
    <col min="4" max="4" width="10.625" style="183" hidden="1" customWidth="1"/>
    <col min="5" max="5" width="3.375" style="183" bestFit="1" customWidth="1"/>
    <col min="6" max="6" width="15.625" style="184" customWidth="1"/>
    <col min="7" max="7" width="3.375" style="184" bestFit="1" customWidth="1"/>
    <col min="8" max="8" width="15.625" style="184" customWidth="1"/>
    <col min="9" max="9" width="3.375" style="184" bestFit="1" customWidth="1"/>
    <col min="10" max="10" width="15.625" style="183" customWidth="1"/>
    <col min="11" max="11" width="3.375" style="184" bestFit="1" customWidth="1"/>
    <col min="12" max="12" width="15.625" style="184" customWidth="1"/>
    <col min="13" max="13" width="5" style="184" customWidth="1"/>
    <col min="14" max="14" width="15.625" style="184" customWidth="1"/>
    <col min="15" max="15" width="3.375" style="184" customWidth="1"/>
    <col min="16" max="16" width="15.625" style="184" customWidth="1"/>
    <col min="17" max="17" width="3.375" style="184" customWidth="1"/>
    <col min="18" max="18" width="15.625" style="184" customWidth="1"/>
    <col min="19" max="19" width="3.375" style="184" customWidth="1"/>
    <col min="20" max="20" width="15.625" style="184" customWidth="1"/>
    <col min="21" max="21" width="3.375" style="184" customWidth="1"/>
    <col min="22" max="22" width="15.625" style="184" customWidth="1"/>
    <col min="23" max="23" width="3.375" style="184" customWidth="1"/>
    <col min="24" max="24" width="15.625" style="184" customWidth="1"/>
    <col min="25" max="25" width="3.375" style="184" customWidth="1"/>
    <col min="26" max="26" width="15.625" style="184" customWidth="1"/>
    <col min="27" max="27" width="3.375" style="184" customWidth="1"/>
    <col min="28" max="28" width="50.625" style="184" customWidth="1"/>
    <col min="29" max="16384" width="9" style="184"/>
  </cols>
  <sheetData>
    <row r="1" spans="2:28" x14ac:dyDescent="0.4">
      <c r="B1" s="182" t="s">
        <v>33</v>
      </c>
    </row>
    <row r="2" spans="2:28" x14ac:dyDescent="0.4">
      <c r="B2" s="185" t="s">
        <v>34</v>
      </c>
      <c r="F2" s="186"/>
      <c r="G2" s="187"/>
      <c r="H2" s="187"/>
      <c r="I2" s="187"/>
      <c r="J2" s="188"/>
      <c r="K2" s="187"/>
      <c r="L2" s="187"/>
    </row>
    <row r="3" spans="2:28" x14ac:dyDescent="0.4">
      <c r="B3" s="186" t="s">
        <v>143</v>
      </c>
      <c r="F3" s="188" t="s">
        <v>144</v>
      </c>
      <c r="G3" s="187"/>
      <c r="H3" s="187"/>
      <c r="I3" s="187"/>
      <c r="J3" s="188"/>
      <c r="K3" s="187"/>
      <c r="L3" s="187"/>
    </row>
    <row r="4" spans="2:28" x14ac:dyDescent="0.4">
      <c r="B4" s="185"/>
      <c r="F4" s="401" t="s">
        <v>35</v>
      </c>
      <c r="G4" s="401"/>
      <c r="H4" s="401"/>
      <c r="I4" s="401"/>
      <c r="J4" s="401"/>
      <c r="K4" s="401"/>
      <c r="L4" s="401"/>
      <c r="N4" s="401" t="s">
        <v>66</v>
      </c>
      <c r="O4" s="401"/>
      <c r="P4" s="401"/>
      <c r="R4" s="401" t="s">
        <v>65</v>
      </c>
      <c r="S4" s="401"/>
      <c r="T4" s="401"/>
      <c r="U4" s="401"/>
      <c r="V4" s="401"/>
      <c r="W4" s="401"/>
      <c r="X4" s="401"/>
      <c r="Z4" s="189" t="s">
        <v>75</v>
      </c>
      <c r="AB4" s="401" t="s">
        <v>174</v>
      </c>
    </row>
    <row r="5" spans="2:28" x14ac:dyDescent="0.4">
      <c r="B5" s="183" t="s">
        <v>20</v>
      </c>
      <c r="C5" s="183" t="s">
        <v>4</v>
      </c>
      <c r="F5" s="183" t="s">
        <v>170</v>
      </c>
      <c r="G5" s="183"/>
      <c r="H5" s="183" t="s">
        <v>171</v>
      </c>
      <c r="J5" s="183" t="s">
        <v>36</v>
      </c>
      <c r="L5" s="183" t="s">
        <v>35</v>
      </c>
      <c r="N5" s="183" t="s">
        <v>172</v>
      </c>
      <c r="P5" s="183" t="s">
        <v>173</v>
      </c>
      <c r="R5" s="183" t="s">
        <v>172</v>
      </c>
      <c r="T5" s="183" t="s">
        <v>173</v>
      </c>
      <c r="V5" s="183" t="s">
        <v>36</v>
      </c>
      <c r="X5" s="183" t="s">
        <v>35</v>
      </c>
      <c r="Z5" s="190" t="s">
        <v>76</v>
      </c>
      <c r="AB5" s="401"/>
    </row>
    <row r="6" spans="2:28" x14ac:dyDescent="0.4">
      <c r="B6" s="191">
        <v>1</v>
      </c>
      <c r="C6" s="192" t="s">
        <v>39</v>
      </c>
      <c r="D6" s="193" t="str">
        <f>C6</f>
        <v>a</v>
      </c>
      <c r="E6" s="191" t="s">
        <v>16</v>
      </c>
      <c r="F6" s="194"/>
      <c r="G6" s="191" t="s">
        <v>17</v>
      </c>
      <c r="H6" s="194"/>
      <c r="I6" s="195" t="s">
        <v>38</v>
      </c>
      <c r="J6" s="194">
        <v>0</v>
      </c>
      <c r="K6" s="196" t="s">
        <v>2</v>
      </c>
      <c r="L6" s="197" t="str">
        <f>IF(OR(F6="",H6=""),"",(H6+IF(F6&gt;H6,1,0)-F6-J6)*24)</f>
        <v/>
      </c>
      <c r="N6" s="194">
        <v>0.29166666666666669</v>
      </c>
      <c r="O6" s="183" t="s">
        <v>17</v>
      </c>
      <c r="P6" s="194">
        <v>0.83333333333333337</v>
      </c>
      <c r="R6" s="198" t="str">
        <f t="shared" ref="R6:R22" si="0">IF(F6="","",IF(F6&lt;N6,N6,IF(F6&gt;=P6,"",F6)))</f>
        <v/>
      </c>
      <c r="S6" s="183" t="s">
        <v>17</v>
      </c>
      <c r="T6" s="198" t="str">
        <f t="shared" ref="T6:T22" si="1">IF(H6="","",IF(H6&gt;F6,IF(H6&lt;P6,H6,P6),P6))</f>
        <v/>
      </c>
      <c r="U6" s="199" t="s">
        <v>38</v>
      </c>
      <c r="V6" s="194">
        <v>0</v>
      </c>
      <c r="W6" s="184" t="s">
        <v>2</v>
      </c>
      <c r="X6" s="197" t="str">
        <f>IF(R6="","",IF((T6+IF(R6&gt;T6,1,0)-R6-V6)*24=0,"",(T6+IF(R6&gt;T6,1,0)-R6-V6)*24))</f>
        <v/>
      </c>
      <c r="Z6" s="197" t="str">
        <f>IF(X6="",L6,IF(OR(L6-X6=0,L6-X6&lt;0),"-",L6-X6))</f>
        <v/>
      </c>
      <c r="AB6" s="200"/>
    </row>
    <row r="7" spans="2:28" x14ac:dyDescent="0.4">
      <c r="B7" s="191">
        <v>2</v>
      </c>
      <c r="C7" s="192" t="s">
        <v>40</v>
      </c>
      <c r="D7" s="193" t="str">
        <f t="shared" ref="D7:D38" si="2">C7</f>
        <v>b</v>
      </c>
      <c r="E7" s="191" t="s">
        <v>16</v>
      </c>
      <c r="F7" s="194"/>
      <c r="G7" s="191" t="s">
        <v>17</v>
      </c>
      <c r="H7" s="194"/>
      <c r="I7" s="195" t="s">
        <v>38</v>
      </c>
      <c r="J7" s="194">
        <v>0</v>
      </c>
      <c r="K7" s="196" t="s">
        <v>2</v>
      </c>
      <c r="L7" s="197" t="str">
        <f>IF(OR(F7="",H7=""),"",(H7+IF(F7&gt;H7,1,0)-F7-J7)*24)</f>
        <v/>
      </c>
      <c r="N7" s="201">
        <f>$N$6</f>
        <v>0.29166666666666669</v>
      </c>
      <c r="O7" s="183" t="s">
        <v>17</v>
      </c>
      <c r="P7" s="201">
        <f>$P$6</f>
        <v>0.83333333333333337</v>
      </c>
      <c r="R7" s="198" t="str">
        <f t="shared" si="0"/>
        <v/>
      </c>
      <c r="S7" s="183" t="s">
        <v>17</v>
      </c>
      <c r="T7" s="198" t="str">
        <f t="shared" si="1"/>
        <v/>
      </c>
      <c r="U7" s="199" t="s">
        <v>38</v>
      </c>
      <c r="V7" s="194">
        <v>0</v>
      </c>
      <c r="W7" s="184" t="s">
        <v>2</v>
      </c>
      <c r="X7" s="197" t="str">
        <f>IF(R7="","",IF((T7+IF(R7&gt;T7,1,0)-R7-V7)*24=0,"",(T7+IF(R7&gt;T7,1,0)-R7-V7)*24))</f>
        <v/>
      </c>
      <c r="Z7" s="197" t="str">
        <f>IF(X7="",L7,IF(OR(L7-X7=0,L7-X7&lt;0),"-",L7-X7))</f>
        <v/>
      </c>
      <c r="AB7" s="200"/>
    </row>
    <row r="8" spans="2:28" x14ac:dyDescent="0.4">
      <c r="B8" s="191">
        <v>3</v>
      </c>
      <c r="C8" s="192" t="s">
        <v>41</v>
      </c>
      <c r="D8" s="193" t="str">
        <f t="shared" si="2"/>
        <v>c</v>
      </c>
      <c r="E8" s="191" t="s">
        <v>16</v>
      </c>
      <c r="F8" s="194"/>
      <c r="G8" s="191" t="s">
        <v>17</v>
      </c>
      <c r="H8" s="194"/>
      <c r="I8" s="195" t="s">
        <v>38</v>
      </c>
      <c r="J8" s="194">
        <v>0</v>
      </c>
      <c r="K8" s="196" t="s">
        <v>2</v>
      </c>
      <c r="L8" s="197" t="str">
        <f>IF(OR(F8="",H8=""),"",(H8+IF(F8&gt;H8,1,0)-F8-J8)*24)</f>
        <v/>
      </c>
      <c r="N8" s="201">
        <f t="shared" ref="N8:N22" si="3">$N$6</f>
        <v>0.29166666666666669</v>
      </c>
      <c r="O8" s="183" t="s">
        <v>17</v>
      </c>
      <c r="P8" s="201">
        <f t="shared" ref="P8:P22" si="4">$P$6</f>
        <v>0.83333333333333337</v>
      </c>
      <c r="R8" s="198" t="str">
        <f t="shared" si="0"/>
        <v/>
      </c>
      <c r="S8" s="183" t="s">
        <v>17</v>
      </c>
      <c r="T8" s="198" t="str">
        <f t="shared" si="1"/>
        <v/>
      </c>
      <c r="U8" s="199" t="s">
        <v>38</v>
      </c>
      <c r="V8" s="194">
        <v>0</v>
      </c>
      <c r="W8" s="184" t="s">
        <v>2</v>
      </c>
      <c r="X8" s="197" t="str">
        <f>IF(R8="","",IF((T8+IF(R8&gt;T8,1,0)-R8-V8)*24=0,"",(T8+IF(R8&gt;T8,1,0)-R8-V8)*24))</f>
        <v/>
      </c>
      <c r="Z8" s="197" t="str">
        <f>IF(X8="",L8,IF(OR(L8-X8=0,L8-X8&lt;0),"-",L8-X8))</f>
        <v/>
      </c>
      <c r="AB8" s="200"/>
    </row>
    <row r="9" spans="2:28" x14ac:dyDescent="0.4">
      <c r="B9" s="191">
        <v>4</v>
      </c>
      <c r="C9" s="192" t="s">
        <v>42</v>
      </c>
      <c r="D9" s="193" t="str">
        <f t="shared" si="2"/>
        <v>d</v>
      </c>
      <c r="E9" s="191" t="s">
        <v>16</v>
      </c>
      <c r="F9" s="194"/>
      <c r="G9" s="191" t="s">
        <v>17</v>
      </c>
      <c r="H9" s="194"/>
      <c r="I9" s="195" t="s">
        <v>38</v>
      </c>
      <c r="J9" s="194">
        <v>0</v>
      </c>
      <c r="K9" s="196" t="s">
        <v>2</v>
      </c>
      <c r="L9" s="197" t="str">
        <f>IF(OR(F9="",H9=""),"",(H9+IF(F9&gt;H9,1,0)-F9-J9)*24)</f>
        <v/>
      </c>
      <c r="N9" s="201">
        <f t="shared" si="3"/>
        <v>0.29166666666666669</v>
      </c>
      <c r="O9" s="183" t="s">
        <v>17</v>
      </c>
      <c r="P9" s="201">
        <f t="shared" si="4"/>
        <v>0.83333333333333337</v>
      </c>
      <c r="R9" s="198" t="str">
        <f t="shared" si="0"/>
        <v/>
      </c>
      <c r="S9" s="183" t="s">
        <v>17</v>
      </c>
      <c r="T9" s="198" t="str">
        <f t="shared" si="1"/>
        <v/>
      </c>
      <c r="U9" s="199" t="s">
        <v>38</v>
      </c>
      <c r="V9" s="194">
        <v>0</v>
      </c>
      <c r="W9" s="184" t="s">
        <v>2</v>
      </c>
      <c r="X9" s="197" t="str">
        <f>IF(R9="","",IF((T9+IF(R9&gt;T9,1,0)-R9-V9)*24=0,"",(T9+IF(R9&gt;T9,1,0)-R9-V9)*24))</f>
        <v/>
      </c>
      <c r="Z9" s="197" t="str">
        <f>IF(X9="",L9,IF(OR(L9-X9=0,L9-X9&lt;0),"-",L9-X9))</f>
        <v/>
      </c>
      <c r="AB9" s="200"/>
    </row>
    <row r="10" spans="2:28" x14ac:dyDescent="0.4">
      <c r="B10" s="191">
        <v>5</v>
      </c>
      <c r="C10" s="192" t="s">
        <v>43</v>
      </c>
      <c r="D10" s="193" t="str">
        <f t="shared" si="2"/>
        <v>e</v>
      </c>
      <c r="E10" s="191" t="s">
        <v>16</v>
      </c>
      <c r="F10" s="194"/>
      <c r="G10" s="191" t="s">
        <v>17</v>
      </c>
      <c r="H10" s="194"/>
      <c r="I10" s="195" t="s">
        <v>38</v>
      </c>
      <c r="J10" s="194">
        <v>0</v>
      </c>
      <c r="K10" s="196" t="s">
        <v>2</v>
      </c>
      <c r="L10" s="197" t="str">
        <f t="shared" ref="L10:L22" si="5">IF(OR(F10="",H10=""),"",(H10+IF(F10&gt;H10,1,0)-F10-J10)*24)</f>
        <v/>
      </c>
      <c r="N10" s="201">
        <f t="shared" si="3"/>
        <v>0.29166666666666669</v>
      </c>
      <c r="O10" s="183" t="s">
        <v>17</v>
      </c>
      <c r="P10" s="201">
        <f t="shared" si="4"/>
        <v>0.83333333333333337</v>
      </c>
      <c r="R10" s="198" t="str">
        <f t="shared" si="0"/>
        <v/>
      </c>
      <c r="S10" s="183" t="s">
        <v>17</v>
      </c>
      <c r="T10" s="198" t="str">
        <f t="shared" si="1"/>
        <v/>
      </c>
      <c r="U10" s="199" t="s">
        <v>38</v>
      </c>
      <c r="V10" s="194">
        <v>0</v>
      </c>
      <c r="W10" s="184" t="s">
        <v>2</v>
      </c>
      <c r="X10" s="197" t="str">
        <f t="shared" ref="X10:X22" si="6">IF(R10="","",IF((T10+IF(R10&gt;T10,1,0)-R10-V10)*24=0,"",(T10+IF(R10&gt;T10,1,0)-R10-V10)*24))</f>
        <v/>
      </c>
      <c r="Z10" s="197" t="str">
        <f t="shared" ref="Z10:Z22" si="7">IF(X10="",L10,IF(OR(L10-X10=0,L10-X10&lt;0),"-",L10-X10))</f>
        <v/>
      </c>
      <c r="AB10" s="200"/>
    </row>
    <row r="11" spans="2:28" x14ac:dyDescent="0.4">
      <c r="B11" s="191">
        <v>6</v>
      </c>
      <c r="C11" s="192" t="s">
        <v>44</v>
      </c>
      <c r="D11" s="193" t="str">
        <f t="shared" si="2"/>
        <v>f</v>
      </c>
      <c r="E11" s="191" t="s">
        <v>16</v>
      </c>
      <c r="F11" s="194"/>
      <c r="G11" s="191" t="s">
        <v>17</v>
      </c>
      <c r="H11" s="194"/>
      <c r="I11" s="195" t="s">
        <v>38</v>
      </c>
      <c r="J11" s="194">
        <v>0</v>
      </c>
      <c r="K11" s="196" t="s">
        <v>2</v>
      </c>
      <c r="L11" s="197" t="str">
        <f t="shared" si="5"/>
        <v/>
      </c>
      <c r="N11" s="201">
        <f t="shared" si="3"/>
        <v>0.29166666666666669</v>
      </c>
      <c r="O11" s="183" t="s">
        <v>17</v>
      </c>
      <c r="P11" s="201">
        <f t="shared" si="4"/>
        <v>0.83333333333333337</v>
      </c>
      <c r="R11" s="198" t="str">
        <f t="shared" si="0"/>
        <v/>
      </c>
      <c r="S11" s="183" t="s">
        <v>17</v>
      </c>
      <c r="T11" s="198" t="str">
        <f t="shared" si="1"/>
        <v/>
      </c>
      <c r="U11" s="199" t="s">
        <v>38</v>
      </c>
      <c r="V11" s="194">
        <v>0</v>
      </c>
      <c r="W11" s="184" t="s">
        <v>2</v>
      </c>
      <c r="X11" s="197" t="str">
        <f t="shared" si="6"/>
        <v/>
      </c>
      <c r="Z11" s="197" t="str">
        <f t="shared" si="7"/>
        <v/>
      </c>
      <c r="AB11" s="200"/>
    </row>
    <row r="12" spans="2:28" x14ac:dyDescent="0.4">
      <c r="B12" s="191">
        <v>7</v>
      </c>
      <c r="C12" s="192" t="s">
        <v>45</v>
      </c>
      <c r="D12" s="193" t="str">
        <f t="shared" si="2"/>
        <v>g</v>
      </c>
      <c r="E12" s="191" t="s">
        <v>16</v>
      </c>
      <c r="F12" s="194"/>
      <c r="G12" s="191" t="s">
        <v>17</v>
      </c>
      <c r="H12" s="194"/>
      <c r="I12" s="195" t="s">
        <v>38</v>
      </c>
      <c r="J12" s="194">
        <v>0</v>
      </c>
      <c r="K12" s="196" t="s">
        <v>2</v>
      </c>
      <c r="L12" s="197" t="str">
        <f t="shared" si="5"/>
        <v/>
      </c>
      <c r="N12" s="201">
        <f t="shared" si="3"/>
        <v>0.29166666666666669</v>
      </c>
      <c r="O12" s="183" t="s">
        <v>17</v>
      </c>
      <c r="P12" s="201">
        <f t="shared" si="4"/>
        <v>0.83333333333333337</v>
      </c>
      <c r="R12" s="198" t="str">
        <f t="shared" si="0"/>
        <v/>
      </c>
      <c r="S12" s="183" t="s">
        <v>17</v>
      </c>
      <c r="T12" s="198" t="str">
        <f t="shared" si="1"/>
        <v/>
      </c>
      <c r="U12" s="199" t="s">
        <v>38</v>
      </c>
      <c r="V12" s="194">
        <v>0</v>
      </c>
      <c r="W12" s="184" t="s">
        <v>2</v>
      </c>
      <c r="X12" s="197" t="str">
        <f t="shared" si="6"/>
        <v/>
      </c>
      <c r="Z12" s="197" t="str">
        <f t="shared" si="7"/>
        <v/>
      </c>
      <c r="AB12" s="200"/>
    </row>
    <row r="13" spans="2:28" x14ac:dyDescent="0.4">
      <c r="B13" s="191">
        <v>8</v>
      </c>
      <c r="C13" s="192" t="s">
        <v>46</v>
      </c>
      <c r="D13" s="193" t="str">
        <f t="shared" si="2"/>
        <v>h</v>
      </c>
      <c r="E13" s="191" t="s">
        <v>16</v>
      </c>
      <c r="F13" s="194"/>
      <c r="G13" s="191" t="s">
        <v>17</v>
      </c>
      <c r="H13" s="194"/>
      <c r="I13" s="195" t="s">
        <v>38</v>
      </c>
      <c r="J13" s="194">
        <v>0</v>
      </c>
      <c r="K13" s="196" t="s">
        <v>2</v>
      </c>
      <c r="L13" s="197" t="str">
        <f t="shared" si="5"/>
        <v/>
      </c>
      <c r="N13" s="201">
        <f t="shared" si="3"/>
        <v>0.29166666666666669</v>
      </c>
      <c r="O13" s="183" t="s">
        <v>17</v>
      </c>
      <c r="P13" s="201">
        <f t="shared" si="4"/>
        <v>0.83333333333333337</v>
      </c>
      <c r="R13" s="198" t="str">
        <f t="shared" si="0"/>
        <v/>
      </c>
      <c r="S13" s="183" t="s">
        <v>17</v>
      </c>
      <c r="T13" s="198" t="str">
        <f t="shared" si="1"/>
        <v/>
      </c>
      <c r="U13" s="199" t="s">
        <v>38</v>
      </c>
      <c r="V13" s="194">
        <v>0</v>
      </c>
      <c r="W13" s="184" t="s">
        <v>2</v>
      </c>
      <c r="X13" s="197" t="str">
        <f t="shared" si="6"/>
        <v/>
      </c>
      <c r="Z13" s="197" t="str">
        <f t="shared" si="7"/>
        <v/>
      </c>
      <c r="AB13" s="200"/>
    </row>
    <row r="14" spans="2:28" x14ac:dyDescent="0.4">
      <c r="B14" s="191">
        <v>9</v>
      </c>
      <c r="C14" s="192" t="s">
        <v>47</v>
      </c>
      <c r="D14" s="193" t="str">
        <f t="shared" si="2"/>
        <v>i</v>
      </c>
      <c r="E14" s="191" t="s">
        <v>16</v>
      </c>
      <c r="F14" s="194"/>
      <c r="G14" s="191" t="s">
        <v>17</v>
      </c>
      <c r="H14" s="194"/>
      <c r="I14" s="195" t="s">
        <v>38</v>
      </c>
      <c r="J14" s="194">
        <v>0</v>
      </c>
      <c r="K14" s="196" t="s">
        <v>2</v>
      </c>
      <c r="L14" s="197" t="str">
        <f t="shared" si="5"/>
        <v/>
      </c>
      <c r="N14" s="201">
        <f t="shared" si="3"/>
        <v>0.29166666666666669</v>
      </c>
      <c r="O14" s="183" t="s">
        <v>17</v>
      </c>
      <c r="P14" s="201">
        <f t="shared" si="4"/>
        <v>0.83333333333333337</v>
      </c>
      <c r="R14" s="198" t="str">
        <f t="shared" si="0"/>
        <v/>
      </c>
      <c r="S14" s="183" t="s">
        <v>17</v>
      </c>
      <c r="T14" s="198" t="str">
        <f t="shared" si="1"/>
        <v/>
      </c>
      <c r="U14" s="199" t="s">
        <v>38</v>
      </c>
      <c r="V14" s="194">
        <v>0</v>
      </c>
      <c r="W14" s="184" t="s">
        <v>2</v>
      </c>
      <c r="X14" s="197" t="str">
        <f t="shared" si="6"/>
        <v/>
      </c>
      <c r="Z14" s="197" t="str">
        <f t="shared" si="7"/>
        <v/>
      </c>
      <c r="AB14" s="200"/>
    </row>
    <row r="15" spans="2:28" x14ac:dyDescent="0.4">
      <c r="B15" s="191">
        <v>10</v>
      </c>
      <c r="C15" s="192" t="s">
        <v>48</v>
      </c>
      <c r="D15" s="193" t="str">
        <f t="shared" si="2"/>
        <v>j</v>
      </c>
      <c r="E15" s="191" t="s">
        <v>16</v>
      </c>
      <c r="F15" s="194"/>
      <c r="G15" s="191" t="s">
        <v>17</v>
      </c>
      <c r="H15" s="194"/>
      <c r="I15" s="195" t="s">
        <v>38</v>
      </c>
      <c r="J15" s="194">
        <v>0</v>
      </c>
      <c r="K15" s="196" t="s">
        <v>2</v>
      </c>
      <c r="L15" s="197" t="str">
        <f t="shared" si="5"/>
        <v/>
      </c>
      <c r="N15" s="201">
        <f t="shared" si="3"/>
        <v>0.29166666666666669</v>
      </c>
      <c r="O15" s="183" t="s">
        <v>17</v>
      </c>
      <c r="P15" s="201">
        <f t="shared" si="4"/>
        <v>0.83333333333333337</v>
      </c>
      <c r="R15" s="198" t="str">
        <f t="shared" si="0"/>
        <v/>
      </c>
      <c r="S15" s="183" t="s">
        <v>17</v>
      </c>
      <c r="T15" s="198" t="str">
        <f t="shared" si="1"/>
        <v/>
      </c>
      <c r="U15" s="199" t="s">
        <v>38</v>
      </c>
      <c r="V15" s="194">
        <v>0</v>
      </c>
      <c r="W15" s="184" t="s">
        <v>2</v>
      </c>
      <c r="X15" s="197" t="str">
        <f t="shared" si="6"/>
        <v/>
      </c>
      <c r="Z15" s="197" t="str">
        <f t="shared" si="7"/>
        <v/>
      </c>
      <c r="AB15" s="200"/>
    </row>
    <row r="16" spans="2:28" x14ac:dyDescent="0.4">
      <c r="B16" s="191">
        <v>11</v>
      </c>
      <c r="C16" s="192" t="s">
        <v>49</v>
      </c>
      <c r="D16" s="193" t="str">
        <f t="shared" si="2"/>
        <v>k</v>
      </c>
      <c r="E16" s="191" t="s">
        <v>16</v>
      </c>
      <c r="F16" s="194"/>
      <c r="G16" s="191" t="s">
        <v>17</v>
      </c>
      <c r="H16" s="194"/>
      <c r="I16" s="195" t="s">
        <v>38</v>
      </c>
      <c r="J16" s="194">
        <v>0</v>
      </c>
      <c r="K16" s="196" t="s">
        <v>2</v>
      </c>
      <c r="L16" s="197" t="str">
        <f t="shared" si="5"/>
        <v/>
      </c>
      <c r="N16" s="201">
        <f t="shared" si="3"/>
        <v>0.29166666666666669</v>
      </c>
      <c r="O16" s="183" t="s">
        <v>17</v>
      </c>
      <c r="P16" s="201">
        <f t="shared" si="4"/>
        <v>0.83333333333333337</v>
      </c>
      <c r="R16" s="198" t="str">
        <f t="shared" si="0"/>
        <v/>
      </c>
      <c r="S16" s="183" t="s">
        <v>17</v>
      </c>
      <c r="T16" s="198" t="str">
        <f t="shared" si="1"/>
        <v/>
      </c>
      <c r="U16" s="199" t="s">
        <v>38</v>
      </c>
      <c r="V16" s="194">
        <v>0</v>
      </c>
      <c r="W16" s="184" t="s">
        <v>2</v>
      </c>
      <c r="X16" s="197" t="str">
        <f t="shared" si="6"/>
        <v/>
      </c>
      <c r="Z16" s="197" t="str">
        <f t="shared" si="7"/>
        <v/>
      </c>
      <c r="AB16" s="200"/>
    </row>
    <row r="17" spans="2:28" x14ac:dyDescent="0.4">
      <c r="B17" s="191">
        <v>12</v>
      </c>
      <c r="C17" s="192" t="s">
        <v>50</v>
      </c>
      <c r="D17" s="193" t="str">
        <f t="shared" si="2"/>
        <v>l</v>
      </c>
      <c r="E17" s="191" t="s">
        <v>16</v>
      </c>
      <c r="F17" s="194"/>
      <c r="G17" s="191" t="s">
        <v>17</v>
      </c>
      <c r="H17" s="194"/>
      <c r="I17" s="195" t="s">
        <v>38</v>
      </c>
      <c r="J17" s="194">
        <v>0</v>
      </c>
      <c r="K17" s="196" t="s">
        <v>2</v>
      </c>
      <c r="L17" s="197" t="str">
        <f t="shared" si="5"/>
        <v/>
      </c>
      <c r="N17" s="201">
        <f t="shared" si="3"/>
        <v>0.29166666666666669</v>
      </c>
      <c r="O17" s="183" t="s">
        <v>17</v>
      </c>
      <c r="P17" s="201">
        <f t="shared" si="4"/>
        <v>0.83333333333333337</v>
      </c>
      <c r="R17" s="198" t="str">
        <f t="shared" si="0"/>
        <v/>
      </c>
      <c r="S17" s="183" t="s">
        <v>17</v>
      </c>
      <c r="T17" s="198" t="str">
        <f t="shared" si="1"/>
        <v/>
      </c>
      <c r="U17" s="199" t="s">
        <v>38</v>
      </c>
      <c r="V17" s="194">
        <v>0</v>
      </c>
      <c r="W17" s="184" t="s">
        <v>2</v>
      </c>
      <c r="X17" s="197" t="str">
        <f t="shared" si="6"/>
        <v/>
      </c>
      <c r="Z17" s="197" t="str">
        <f t="shared" si="7"/>
        <v/>
      </c>
      <c r="AB17" s="200"/>
    </row>
    <row r="18" spans="2:28" x14ac:dyDescent="0.4">
      <c r="B18" s="191">
        <v>13</v>
      </c>
      <c r="C18" s="192" t="s">
        <v>51</v>
      </c>
      <c r="D18" s="193" t="str">
        <f t="shared" si="2"/>
        <v>m</v>
      </c>
      <c r="E18" s="191" t="s">
        <v>16</v>
      </c>
      <c r="F18" s="194"/>
      <c r="G18" s="191" t="s">
        <v>17</v>
      </c>
      <c r="H18" s="194"/>
      <c r="I18" s="195" t="s">
        <v>38</v>
      </c>
      <c r="J18" s="194">
        <v>0</v>
      </c>
      <c r="K18" s="196" t="s">
        <v>2</v>
      </c>
      <c r="L18" s="197" t="str">
        <f t="shared" si="5"/>
        <v/>
      </c>
      <c r="N18" s="201">
        <f t="shared" si="3"/>
        <v>0.29166666666666669</v>
      </c>
      <c r="O18" s="183" t="s">
        <v>17</v>
      </c>
      <c r="P18" s="201">
        <f t="shared" si="4"/>
        <v>0.83333333333333337</v>
      </c>
      <c r="R18" s="198" t="str">
        <f t="shared" si="0"/>
        <v/>
      </c>
      <c r="S18" s="183" t="s">
        <v>17</v>
      </c>
      <c r="T18" s="198" t="str">
        <f t="shared" si="1"/>
        <v/>
      </c>
      <c r="U18" s="199" t="s">
        <v>38</v>
      </c>
      <c r="V18" s="194">
        <v>0</v>
      </c>
      <c r="W18" s="184" t="s">
        <v>2</v>
      </c>
      <c r="X18" s="197" t="str">
        <f t="shared" si="6"/>
        <v/>
      </c>
      <c r="Z18" s="197" t="str">
        <f t="shared" si="7"/>
        <v/>
      </c>
      <c r="AB18" s="200"/>
    </row>
    <row r="19" spans="2:28" x14ac:dyDescent="0.4">
      <c r="B19" s="191">
        <v>14</v>
      </c>
      <c r="C19" s="192" t="s">
        <v>52</v>
      </c>
      <c r="D19" s="193" t="str">
        <f t="shared" si="2"/>
        <v>n</v>
      </c>
      <c r="E19" s="191" t="s">
        <v>16</v>
      </c>
      <c r="F19" s="194"/>
      <c r="G19" s="191" t="s">
        <v>17</v>
      </c>
      <c r="H19" s="194"/>
      <c r="I19" s="195" t="s">
        <v>38</v>
      </c>
      <c r="J19" s="194">
        <v>0</v>
      </c>
      <c r="K19" s="196" t="s">
        <v>2</v>
      </c>
      <c r="L19" s="197" t="str">
        <f t="shared" si="5"/>
        <v/>
      </c>
      <c r="N19" s="201">
        <f t="shared" si="3"/>
        <v>0.29166666666666669</v>
      </c>
      <c r="O19" s="183" t="s">
        <v>17</v>
      </c>
      <c r="P19" s="201">
        <f t="shared" si="4"/>
        <v>0.83333333333333337</v>
      </c>
      <c r="R19" s="198" t="str">
        <f t="shared" si="0"/>
        <v/>
      </c>
      <c r="S19" s="183" t="s">
        <v>17</v>
      </c>
      <c r="T19" s="198" t="str">
        <f t="shared" si="1"/>
        <v/>
      </c>
      <c r="U19" s="199" t="s">
        <v>38</v>
      </c>
      <c r="V19" s="194">
        <v>0</v>
      </c>
      <c r="W19" s="184" t="s">
        <v>2</v>
      </c>
      <c r="X19" s="197" t="str">
        <f t="shared" si="6"/>
        <v/>
      </c>
      <c r="Z19" s="197" t="str">
        <f t="shared" si="7"/>
        <v/>
      </c>
      <c r="AB19" s="200"/>
    </row>
    <row r="20" spans="2:28" x14ac:dyDescent="0.4">
      <c r="B20" s="191">
        <v>15</v>
      </c>
      <c r="C20" s="192" t="s">
        <v>53</v>
      </c>
      <c r="D20" s="193" t="str">
        <f t="shared" si="2"/>
        <v>o</v>
      </c>
      <c r="E20" s="191" t="s">
        <v>16</v>
      </c>
      <c r="F20" s="194"/>
      <c r="G20" s="191" t="s">
        <v>17</v>
      </c>
      <c r="H20" s="194"/>
      <c r="I20" s="195" t="s">
        <v>38</v>
      </c>
      <c r="J20" s="194">
        <v>0</v>
      </c>
      <c r="K20" s="196" t="s">
        <v>2</v>
      </c>
      <c r="L20" s="197" t="str">
        <f t="shared" si="5"/>
        <v/>
      </c>
      <c r="N20" s="201">
        <f t="shared" si="3"/>
        <v>0.29166666666666669</v>
      </c>
      <c r="O20" s="183" t="s">
        <v>17</v>
      </c>
      <c r="P20" s="201">
        <f t="shared" si="4"/>
        <v>0.83333333333333337</v>
      </c>
      <c r="R20" s="198" t="str">
        <f t="shared" si="0"/>
        <v/>
      </c>
      <c r="S20" s="183" t="s">
        <v>17</v>
      </c>
      <c r="T20" s="198" t="str">
        <f t="shared" si="1"/>
        <v/>
      </c>
      <c r="U20" s="199" t="s">
        <v>38</v>
      </c>
      <c r="V20" s="194">
        <v>0</v>
      </c>
      <c r="W20" s="184" t="s">
        <v>2</v>
      </c>
      <c r="X20" s="197" t="str">
        <f t="shared" si="6"/>
        <v/>
      </c>
      <c r="Z20" s="197" t="str">
        <f t="shared" si="7"/>
        <v/>
      </c>
      <c r="AB20" s="200"/>
    </row>
    <row r="21" spans="2:28" x14ac:dyDescent="0.4">
      <c r="B21" s="191">
        <v>16</v>
      </c>
      <c r="C21" s="192" t="s">
        <v>54</v>
      </c>
      <c r="D21" s="193" t="str">
        <f t="shared" si="2"/>
        <v>p</v>
      </c>
      <c r="E21" s="191" t="s">
        <v>16</v>
      </c>
      <c r="F21" s="194"/>
      <c r="G21" s="191" t="s">
        <v>17</v>
      </c>
      <c r="H21" s="194"/>
      <c r="I21" s="195" t="s">
        <v>38</v>
      </c>
      <c r="J21" s="194">
        <v>0</v>
      </c>
      <c r="K21" s="196" t="s">
        <v>2</v>
      </c>
      <c r="L21" s="197" t="str">
        <f t="shared" si="5"/>
        <v/>
      </c>
      <c r="N21" s="201">
        <f t="shared" si="3"/>
        <v>0.29166666666666669</v>
      </c>
      <c r="O21" s="183" t="s">
        <v>17</v>
      </c>
      <c r="P21" s="201">
        <f t="shared" si="4"/>
        <v>0.83333333333333337</v>
      </c>
      <c r="R21" s="198" t="str">
        <f t="shared" si="0"/>
        <v/>
      </c>
      <c r="S21" s="183" t="s">
        <v>17</v>
      </c>
      <c r="T21" s="198" t="str">
        <f t="shared" si="1"/>
        <v/>
      </c>
      <c r="U21" s="199" t="s">
        <v>38</v>
      </c>
      <c r="V21" s="194">
        <v>0</v>
      </c>
      <c r="W21" s="184" t="s">
        <v>2</v>
      </c>
      <c r="X21" s="197" t="str">
        <f t="shared" si="6"/>
        <v/>
      </c>
      <c r="Z21" s="197" t="str">
        <f t="shared" si="7"/>
        <v/>
      </c>
      <c r="AB21" s="200"/>
    </row>
    <row r="22" spans="2:28" x14ac:dyDescent="0.4">
      <c r="B22" s="191">
        <v>17</v>
      </c>
      <c r="C22" s="192" t="s">
        <v>55</v>
      </c>
      <c r="D22" s="193" t="str">
        <f t="shared" si="2"/>
        <v>q</v>
      </c>
      <c r="E22" s="191" t="s">
        <v>16</v>
      </c>
      <c r="F22" s="194"/>
      <c r="G22" s="191" t="s">
        <v>17</v>
      </c>
      <c r="H22" s="194"/>
      <c r="I22" s="195" t="s">
        <v>38</v>
      </c>
      <c r="J22" s="194">
        <v>0</v>
      </c>
      <c r="K22" s="196" t="s">
        <v>2</v>
      </c>
      <c r="L22" s="197" t="str">
        <f t="shared" si="5"/>
        <v/>
      </c>
      <c r="N22" s="201">
        <f t="shared" si="3"/>
        <v>0.29166666666666669</v>
      </c>
      <c r="O22" s="183" t="s">
        <v>17</v>
      </c>
      <c r="P22" s="201">
        <f t="shared" si="4"/>
        <v>0.83333333333333337</v>
      </c>
      <c r="R22" s="198" t="str">
        <f t="shared" si="0"/>
        <v/>
      </c>
      <c r="S22" s="183" t="s">
        <v>17</v>
      </c>
      <c r="T22" s="198" t="str">
        <f t="shared" si="1"/>
        <v/>
      </c>
      <c r="U22" s="199" t="s">
        <v>38</v>
      </c>
      <c r="V22" s="194">
        <v>0</v>
      </c>
      <c r="W22" s="184" t="s">
        <v>2</v>
      </c>
      <c r="X22" s="197" t="str">
        <f t="shared" si="6"/>
        <v/>
      </c>
      <c r="Z22" s="197" t="str">
        <f t="shared" si="7"/>
        <v/>
      </c>
      <c r="AB22" s="200"/>
    </row>
    <row r="23" spans="2:28" x14ac:dyDescent="0.4">
      <c r="B23" s="191">
        <v>18</v>
      </c>
      <c r="C23" s="192" t="s">
        <v>56</v>
      </c>
      <c r="D23" s="193" t="str">
        <f t="shared" si="2"/>
        <v>r</v>
      </c>
      <c r="E23" s="191" t="s">
        <v>16</v>
      </c>
      <c r="F23" s="202"/>
      <c r="G23" s="191" t="s">
        <v>17</v>
      </c>
      <c r="H23" s="202"/>
      <c r="I23" s="195" t="s">
        <v>38</v>
      </c>
      <c r="J23" s="202"/>
      <c r="K23" s="196" t="s">
        <v>2</v>
      </c>
      <c r="L23" s="192">
        <v>1</v>
      </c>
      <c r="N23" s="203"/>
      <c r="O23" s="191" t="s">
        <v>17</v>
      </c>
      <c r="P23" s="203"/>
      <c r="Q23" s="196"/>
      <c r="R23" s="203"/>
      <c r="S23" s="191" t="s">
        <v>17</v>
      </c>
      <c r="T23" s="203"/>
      <c r="U23" s="195" t="s">
        <v>38</v>
      </c>
      <c r="V23" s="202"/>
      <c r="W23" s="196" t="s">
        <v>2</v>
      </c>
      <c r="X23" s="204">
        <v>1</v>
      </c>
      <c r="Y23" s="196"/>
      <c r="Z23" s="204" t="s">
        <v>37</v>
      </c>
      <c r="AB23" s="200"/>
    </row>
    <row r="24" spans="2:28" x14ac:dyDescent="0.4">
      <c r="B24" s="191">
        <v>19</v>
      </c>
      <c r="C24" s="192" t="s">
        <v>57</v>
      </c>
      <c r="D24" s="193" t="str">
        <f t="shared" si="2"/>
        <v>s</v>
      </c>
      <c r="E24" s="191" t="s">
        <v>16</v>
      </c>
      <c r="F24" s="202"/>
      <c r="G24" s="191" t="s">
        <v>17</v>
      </c>
      <c r="H24" s="202"/>
      <c r="I24" s="195" t="s">
        <v>38</v>
      </c>
      <c r="J24" s="202"/>
      <c r="K24" s="196" t="s">
        <v>2</v>
      </c>
      <c r="L24" s="192">
        <v>2</v>
      </c>
      <c r="N24" s="203"/>
      <c r="O24" s="191" t="s">
        <v>17</v>
      </c>
      <c r="P24" s="203"/>
      <c r="Q24" s="196"/>
      <c r="R24" s="203"/>
      <c r="S24" s="191" t="s">
        <v>17</v>
      </c>
      <c r="T24" s="203"/>
      <c r="U24" s="195" t="s">
        <v>38</v>
      </c>
      <c r="V24" s="202"/>
      <c r="W24" s="196" t="s">
        <v>2</v>
      </c>
      <c r="X24" s="204">
        <v>2</v>
      </c>
      <c r="Y24" s="196"/>
      <c r="Z24" s="204" t="s">
        <v>37</v>
      </c>
      <c r="AB24" s="200"/>
    </row>
    <row r="25" spans="2:28" x14ac:dyDescent="0.4">
      <c r="B25" s="191">
        <v>20</v>
      </c>
      <c r="C25" s="192" t="s">
        <v>58</v>
      </c>
      <c r="D25" s="193" t="str">
        <f t="shared" si="2"/>
        <v>t</v>
      </c>
      <c r="E25" s="191" t="s">
        <v>16</v>
      </c>
      <c r="F25" s="202"/>
      <c r="G25" s="191" t="s">
        <v>17</v>
      </c>
      <c r="H25" s="202"/>
      <c r="I25" s="195" t="s">
        <v>38</v>
      </c>
      <c r="J25" s="202"/>
      <c r="K25" s="196" t="s">
        <v>2</v>
      </c>
      <c r="L25" s="192">
        <v>3</v>
      </c>
      <c r="N25" s="203"/>
      <c r="O25" s="191" t="s">
        <v>17</v>
      </c>
      <c r="P25" s="203"/>
      <c r="Q25" s="196"/>
      <c r="R25" s="203"/>
      <c r="S25" s="191" t="s">
        <v>17</v>
      </c>
      <c r="T25" s="203"/>
      <c r="U25" s="195" t="s">
        <v>38</v>
      </c>
      <c r="V25" s="202"/>
      <c r="W25" s="196" t="s">
        <v>2</v>
      </c>
      <c r="X25" s="204">
        <v>3</v>
      </c>
      <c r="Y25" s="196"/>
      <c r="Z25" s="204" t="s">
        <v>37</v>
      </c>
      <c r="AB25" s="200"/>
    </row>
    <row r="26" spans="2:28" x14ac:dyDescent="0.4">
      <c r="B26" s="191">
        <v>21</v>
      </c>
      <c r="C26" s="192" t="s">
        <v>59</v>
      </c>
      <c r="D26" s="193" t="str">
        <f t="shared" si="2"/>
        <v>u</v>
      </c>
      <c r="E26" s="191" t="s">
        <v>16</v>
      </c>
      <c r="F26" s="202"/>
      <c r="G26" s="191" t="s">
        <v>17</v>
      </c>
      <c r="H26" s="202"/>
      <c r="I26" s="195" t="s">
        <v>38</v>
      </c>
      <c r="J26" s="202"/>
      <c r="K26" s="196" t="s">
        <v>2</v>
      </c>
      <c r="L26" s="192">
        <v>4</v>
      </c>
      <c r="N26" s="203"/>
      <c r="O26" s="191" t="s">
        <v>17</v>
      </c>
      <c r="P26" s="203"/>
      <c r="Q26" s="196"/>
      <c r="R26" s="203"/>
      <c r="S26" s="191" t="s">
        <v>17</v>
      </c>
      <c r="T26" s="203"/>
      <c r="U26" s="195" t="s">
        <v>38</v>
      </c>
      <c r="V26" s="202"/>
      <c r="W26" s="196" t="s">
        <v>2</v>
      </c>
      <c r="X26" s="204">
        <v>4</v>
      </c>
      <c r="Y26" s="196"/>
      <c r="Z26" s="204" t="s">
        <v>37</v>
      </c>
      <c r="AB26" s="200"/>
    </row>
    <row r="27" spans="2:28" x14ac:dyDescent="0.4">
      <c r="B27" s="191">
        <v>22</v>
      </c>
      <c r="C27" s="192" t="s">
        <v>60</v>
      </c>
      <c r="D27" s="193" t="str">
        <f t="shared" si="2"/>
        <v>v</v>
      </c>
      <c r="E27" s="191" t="s">
        <v>16</v>
      </c>
      <c r="F27" s="202"/>
      <c r="G27" s="191" t="s">
        <v>17</v>
      </c>
      <c r="H27" s="202"/>
      <c r="I27" s="195" t="s">
        <v>38</v>
      </c>
      <c r="J27" s="202"/>
      <c r="K27" s="196" t="s">
        <v>2</v>
      </c>
      <c r="L27" s="192">
        <v>5</v>
      </c>
      <c r="N27" s="203"/>
      <c r="O27" s="191" t="s">
        <v>17</v>
      </c>
      <c r="P27" s="203"/>
      <c r="Q27" s="196"/>
      <c r="R27" s="203"/>
      <c r="S27" s="191" t="s">
        <v>17</v>
      </c>
      <c r="T27" s="203"/>
      <c r="U27" s="195" t="s">
        <v>38</v>
      </c>
      <c r="V27" s="202"/>
      <c r="W27" s="196" t="s">
        <v>2</v>
      </c>
      <c r="X27" s="204">
        <v>5</v>
      </c>
      <c r="Y27" s="196"/>
      <c r="Z27" s="204" t="s">
        <v>37</v>
      </c>
      <c r="AB27" s="200"/>
    </row>
    <row r="28" spans="2:28" x14ac:dyDescent="0.4">
      <c r="B28" s="191">
        <v>23</v>
      </c>
      <c r="C28" s="192" t="s">
        <v>61</v>
      </c>
      <c r="D28" s="193" t="str">
        <f t="shared" si="2"/>
        <v>w</v>
      </c>
      <c r="E28" s="191" t="s">
        <v>16</v>
      </c>
      <c r="F28" s="202"/>
      <c r="G28" s="191" t="s">
        <v>17</v>
      </c>
      <c r="H28" s="202"/>
      <c r="I28" s="195" t="s">
        <v>38</v>
      </c>
      <c r="J28" s="202"/>
      <c r="K28" s="196" t="s">
        <v>2</v>
      </c>
      <c r="L28" s="192">
        <v>6</v>
      </c>
      <c r="N28" s="203"/>
      <c r="O28" s="191" t="s">
        <v>17</v>
      </c>
      <c r="P28" s="203"/>
      <c r="Q28" s="196"/>
      <c r="R28" s="203"/>
      <c r="S28" s="191" t="s">
        <v>17</v>
      </c>
      <c r="T28" s="203"/>
      <c r="U28" s="195" t="s">
        <v>38</v>
      </c>
      <c r="V28" s="202"/>
      <c r="W28" s="196" t="s">
        <v>2</v>
      </c>
      <c r="X28" s="204">
        <v>6</v>
      </c>
      <c r="Y28" s="196"/>
      <c r="Z28" s="204" t="s">
        <v>37</v>
      </c>
      <c r="AB28" s="200"/>
    </row>
    <row r="29" spans="2:28" x14ac:dyDescent="0.4">
      <c r="B29" s="191">
        <v>24</v>
      </c>
      <c r="C29" s="192" t="s">
        <v>62</v>
      </c>
      <c r="D29" s="193" t="str">
        <f t="shared" si="2"/>
        <v>x</v>
      </c>
      <c r="E29" s="191" t="s">
        <v>16</v>
      </c>
      <c r="F29" s="202"/>
      <c r="G29" s="191" t="s">
        <v>17</v>
      </c>
      <c r="H29" s="202"/>
      <c r="I29" s="195" t="s">
        <v>38</v>
      </c>
      <c r="J29" s="202"/>
      <c r="K29" s="196" t="s">
        <v>2</v>
      </c>
      <c r="L29" s="192">
        <v>7</v>
      </c>
      <c r="N29" s="203"/>
      <c r="O29" s="191" t="s">
        <v>17</v>
      </c>
      <c r="P29" s="203"/>
      <c r="Q29" s="196"/>
      <c r="R29" s="203"/>
      <c r="S29" s="191" t="s">
        <v>17</v>
      </c>
      <c r="T29" s="203"/>
      <c r="U29" s="195" t="s">
        <v>38</v>
      </c>
      <c r="V29" s="202"/>
      <c r="W29" s="196" t="s">
        <v>2</v>
      </c>
      <c r="X29" s="204">
        <v>7</v>
      </c>
      <c r="Y29" s="196"/>
      <c r="Z29" s="204" t="s">
        <v>37</v>
      </c>
      <c r="AB29" s="200"/>
    </row>
    <row r="30" spans="2:28" x14ac:dyDescent="0.4">
      <c r="B30" s="191">
        <v>25</v>
      </c>
      <c r="C30" s="192" t="s">
        <v>63</v>
      </c>
      <c r="D30" s="193" t="str">
        <f t="shared" si="2"/>
        <v>y</v>
      </c>
      <c r="E30" s="191" t="s">
        <v>16</v>
      </c>
      <c r="F30" s="202"/>
      <c r="G30" s="191" t="s">
        <v>17</v>
      </c>
      <c r="H30" s="202"/>
      <c r="I30" s="195" t="s">
        <v>38</v>
      </c>
      <c r="J30" s="202"/>
      <c r="K30" s="196" t="s">
        <v>2</v>
      </c>
      <c r="L30" s="192">
        <v>8</v>
      </c>
      <c r="N30" s="203"/>
      <c r="O30" s="191" t="s">
        <v>17</v>
      </c>
      <c r="P30" s="203"/>
      <c r="Q30" s="196"/>
      <c r="R30" s="203"/>
      <c r="S30" s="191" t="s">
        <v>17</v>
      </c>
      <c r="T30" s="203"/>
      <c r="U30" s="195" t="s">
        <v>38</v>
      </c>
      <c r="V30" s="202"/>
      <c r="W30" s="196" t="s">
        <v>2</v>
      </c>
      <c r="X30" s="204">
        <v>8</v>
      </c>
      <c r="Y30" s="196"/>
      <c r="Z30" s="204" t="s">
        <v>37</v>
      </c>
      <c r="AB30" s="200"/>
    </row>
    <row r="31" spans="2:28" x14ac:dyDescent="0.4">
      <c r="B31" s="191">
        <v>26</v>
      </c>
      <c r="C31" s="192" t="s">
        <v>64</v>
      </c>
      <c r="D31" s="193" t="str">
        <f t="shared" si="2"/>
        <v>z</v>
      </c>
      <c r="E31" s="191" t="s">
        <v>16</v>
      </c>
      <c r="F31" s="202"/>
      <c r="G31" s="191" t="s">
        <v>17</v>
      </c>
      <c r="H31" s="202"/>
      <c r="I31" s="195" t="s">
        <v>38</v>
      </c>
      <c r="J31" s="202"/>
      <c r="K31" s="196" t="s">
        <v>2</v>
      </c>
      <c r="L31" s="192">
        <v>1</v>
      </c>
      <c r="N31" s="203"/>
      <c r="O31" s="191" t="s">
        <v>17</v>
      </c>
      <c r="P31" s="203"/>
      <c r="Q31" s="196"/>
      <c r="R31" s="203"/>
      <c r="S31" s="191" t="s">
        <v>17</v>
      </c>
      <c r="T31" s="203"/>
      <c r="U31" s="195" t="s">
        <v>38</v>
      </c>
      <c r="V31" s="202"/>
      <c r="W31" s="196" t="s">
        <v>2</v>
      </c>
      <c r="X31" s="204" t="s">
        <v>37</v>
      </c>
      <c r="Y31" s="196"/>
      <c r="Z31" s="204">
        <v>1</v>
      </c>
      <c r="AB31" s="200"/>
    </row>
    <row r="32" spans="2:28" x14ac:dyDescent="0.4">
      <c r="B32" s="191">
        <v>27</v>
      </c>
      <c r="C32" s="192" t="s">
        <v>62</v>
      </c>
      <c r="D32" s="193" t="str">
        <f t="shared" si="2"/>
        <v>x</v>
      </c>
      <c r="E32" s="191" t="s">
        <v>16</v>
      </c>
      <c r="F32" s="202"/>
      <c r="G32" s="191" t="s">
        <v>17</v>
      </c>
      <c r="H32" s="202"/>
      <c r="I32" s="195" t="s">
        <v>38</v>
      </c>
      <c r="J32" s="202"/>
      <c r="K32" s="196" t="s">
        <v>2</v>
      </c>
      <c r="L32" s="192">
        <v>2</v>
      </c>
      <c r="N32" s="203"/>
      <c r="O32" s="191" t="s">
        <v>17</v>
      </c>
      <c r="P32" s="203"/>
      <c r="Q32" s="196"/>
      <c r="R32" s="203"/>
      <c r="S32" s="191" t="s">
        <v>17</v>
      </c>
      <c r="T32" s="203"/>
      <c r="U32" s="195" t="s">
        <v>38</v>
      </c>
      <c r="V32" s="202"/>
      <c r="W32" s="196" t="s">
        <v>2</v>
      </c>
      <c r="X32" s="204" t="s">
        <v>37</v>
      </c>
      <c r="Y32" s="196"/>
      <c r="Z32" s="204">
        <v>2</v>
      </c>
      <c r="AB32" s="200"/>
    </row>
    <row r="33" spans="2:28" x14ac:dyDescent="0.4">
      <c r="B33" s="191">
        <v>28</v>
      </c>
      <c r="C33" s="192" t="s">
        <v>67</v>
      </c>
      <c r="D33" s="193" t="str">
        <f t="shared" si="2"/>
        <v>aa</v>
      </c>
      <c r="E33" s="191" t="s">
        <v>16</v>
      </c>
      <c r="F33" s="202"/>
      <c r="G33" s="191" t="s">
        <v>17</v>
      </c>
      <c r="H33" s="202"/>
      <c r="I33" s="195" t="s">
        <v>38</v>
      </c>
      <c r="J33" s="202"/>
      <c r="K33" s="196" t="s">
        <v>2</v>
      </c>
      <c r="L33" s="192">
        <v>3</v>
      </c>
      <c r="N33" s="203"/>
      <c r="O33" s="191" t="s">
        <v>17</v>
      </c>
      <c r="P33" s="203"/>
      <c r="Q33" s="196"/>
      <c r="R33" s="203"/>
      <c r="S33" s="191" t="s">
        <v>17</v>
      </c>
      <c r="T33" s="203"/>
      <c r="U33" s="195" t="s">
        <v>38</v>
      </c>
      <c r="V33" s="202"/>
      <c r="W33" s="196" t="s">
        <v>2</v>
      </c>
      <c r="X33" s="204" t="s">
        <v>37</v>
      </c>
      <c r="Y33" s="196"/>
      <c r="Z33" s="204">
        <v>3</v>
      </c>
      <c r="AB33" s="200"/>
    </row>
    <row r="34" spans="2:28" x14ac:dyDescent="0.4">
      <c r="B34" s="191">
        <v>29</v>
      </c>
      <c r="C34" s="192" t="s">
        <v>68</v>
      </c>
      <c r="D34" s="193" t="str">
        <f t="shared" si="2"/>
        <v>ab</v>
      </c>
      <c r="E34" s="191" t="s">
        <v>16</v>
      </c>
      <c r="F34" s="202"/>
      <c r="G34" s="191" t="s">
        <v>17</v>
      </c>
      <c r="H34" s="202"/>
      <c r="I34" s="195" t="s">
        <v>38</v>
      </c>
      <c r="J34" s="202"/>
      <c r="K34" s="196" t="s">
        <v>2</v>
      </c>
      <c r="L34" s="192">
        <v>4</v>
      </c>
      <c r="N34" s="203"/>
      <c r="O34" s="191" t="s">
        <v>17</v>
      </c>
      <c r="P34" s="203"/>
      <c r="Q34" s="196"/>
      <c r="R34" s="203"/>
      <c r="S34" s="191" t="s">
        <v>17</v>
      </c>
      <c r="T34" s="203"/>
      <c r="U34" s="195" t="s">
        <v>38</v>
      </c>
      <c r="V34" s="202"/>
      <c r="W34" s="196" t="s">
        <v>2</v>
      </c>
      <c r="X34" s="204" t="s">
        <v>37</v>
      </c>
      <c r="Y34" s="196"/>
      <c r="Z34" s="204">
        <v>4</v>
      </c>
      <c r="AB34" s="200"/>
    </row>
    <row r="35" spans="2:28" x14ac:dyDescent="0.4">
      <c r="B35" s="191">
        <v>30</v>
      </c>
      <c r="C35" s="192" t="s">
        <v>69</v>
      </c>
      <c r="D35" s="193" t="str">
        <f t="shared" si="2"/>
        <v>ac</v>
      </c>
      <c r="E35" s="191" t="s">
        <v>16</v>
      </c>
      <c r="F35" s="202"/>
      <c r="G35" s="191" t="s">
        <v>17</v>
      </c>
      <c r="H35" s="202"/>
      <c r="I35" s="195" t="s">
        <v>38</v>
      </c>
      <c r="J35" s="202"/>
      <c r="K35" s="196" t="s">
        <v>2</v>
      </c>
      <c r="L35" s="192">
        <v>5</v>
      </c>
      <c r="N35" s="203"/>
      <c r="O35" s="191" t="s">
        <v>17</v>
      </c>
      <c r="P35" s="203"/>
      <c r="Q35" s="196"/>
      <c r="R35" s="203"/>
      <c r="S35" s="191" t="s">
        <v>17</v>
      </c>
      <c r="T35" s="203"/>
      <c r="U35" s="195" t="s">
        <v>38</v>
      </c>
      <c r="V35" s="202"/>
      <c r="W35" s="196" t="s">
        <v>2</v>
      </c>
      <c r="X35" s="204" t="s">
        <v>37</v>
      </c>
      <c r="Y35" s="196"/>
      <c r="Z35" s="204">
        <v>5</v>
      </c>
      <c r="AB35" s="200"/>
    </row>
    <row r="36" spans="2:28" x14ac:dyDescent="0.4">
      <c r="B36" s="191">
        <v>31</v>
      </c>
      <c r="C36" s="192" t="s">
        <v>70</v>
      </c>
      <c r="D36" s="193" t="str">
        <f t="shared" si="2"/>
        <v>ad</v>
      </c>
      <c r="E36" s="191" t="s">
        <v>16</v>
      </c>
      <c r="F36" s="202"/>
      <c r="G36" s="191" t="s">
        <v>17</v>
      </c>
      <c r="H36" s="202"/>
      <c r="I36" s="195" t="s">
        <v>38</v>
      </c>
      <c r="J36" s="202"/>
      <c r="K36" s="196" t="s">
        <v>2</v>
      </c>
      <c r="L36" s="192">
        <v>6</v>
      </c>
      <c r="N36" s="203"/>
      <c r="O36" s="191" t="s">
        <v>17</v>
      </c>
      <c r="P36" s="203"/>
      <c r="Q36" s="196"/>
      <c r="R36" s="203"/>
      <c r="S36" s="191" t="s">
        <v>17</v>
      </c>
      <c r="T36" s="203"/>
      <c r="U36" s="195" t="s">
        <v>38</v>
      </c>
      <c r="V36" s="202"/>
      <c r="W36" s="196" t="s">
        <v>2</v>
      </c>
      <c r="X36" s="204" t="s">
        <v>37</v>
      </c>
      <c r="Y36" s="196"/>
      <c r="Z36" s="204">
        <v>6</v>
      </c>
      <c r="AB36" s="200"/>
    </row>
    <row r="37" spans="2:28" x14ac:dyDescent="0.4">
      <c r="B37" s="191">
        <v>32</v>
      </c>
      <c r="C37" s="192" t="s">
        <v>71</v>
      </c>
      <c r="D37" s="193" t="str">
        <f t="shared" si="2"/>
        <v>ae</v>
      </c>
      <c r="E37" s="191" t="s">
        <v>16</v>
      </c>
      <c r="F37" s="202"/>
      <c r="G37" s="191" t="s">
        <v>17</v>
      </c>
      <c r="H37" s="202"/>
      <c r="I37" s="195" t="s">
        <v>38</v>
      </c>
      <c r="J37" s="202"/>
      <c r="K37" s="196" t="s">
        <v>2</v>
      </c>
      <c r="L37" s="192">
        <v>7</v>
      </c>
      <c r="N37" s="203"/>
      <c r="O37" s="191" t="s">
        <v>17</v>
      </c>
      <c r="P37" s="203"/>
      <c r="Q37" s="196"/>
      <c r="R37" s="203"/>
      <c r="S37" s="191" t="s">
        <v>17</v>
      </c>
      <c r="T37" s="203"/>
      <c r="U37" s="195" t="s">
        <v>38</v>
      </c>
      <c r="V37" s="202"/>
      <c r="W37" s="196" t="s">
        <v>2</v>
      </c>
      <c r="X37" s="204" t="s">
        <v>37</v>
      </c>
      <c r="Y37" s="196"/>
      <c r="Z37" s="204">
        <v>7</v>
      </c>
      <c r="AB37" s="200"/>
    </row>
    <row r="38" spans="2:28" x14ac:dyDescent="0.4">
      <c r="B38" s="191">
        <v>33</v>
      </c>
      <c r="C38" s="192" t="s">
        <v>72</v>
      </c>
      <c r="D38" s="193" t="str">
        <f t="shared" si="2"/>
        <v>af</v>
      </c>
      <c r="E38" s="191" t="s">
        <v>16</v>
      </c>
      <c r="F38" s="202"/>
      <c r="G38" s="191" t="s">
        <v>17</v>
      </c>
      <c r="H38" s="202"/>
      <c r="I38" s="195" t="s">
        <v>38</v>
      </c>
      <c r="J38" s="202"/>
      <c r="K38" s="196" t="s">
        <v>2</v>
      </c>
      <c r="L38" s="192">
        <v>8</v>
      </c>
      <c r="N38" s="203"/>
      <c r="O38" s="191" t="s">
        <v>17</v>
      </c>
      <c r="P38" s="203"/>
      <c r="Q38" s="196"/>
      <c r="R38" s="203"/>
      <c r="S38" s="191" t="s">
        <v>17</v>
      </c>
      <c r="T38" s="203"/>
      <c r="U38" s="195" t="s">
        <v>38</v>
      </c>
      <c r="V38" s="202"/>
      <c r="W38" s="196" t="s">
        <v>2</v>
      </c>
      <c r="X38" s="204" t="s">
        <v>37</v>
      </c>
      <c r="Y38" s="196"/>
      <c r="Z38" s="204">
        <v>8</v>
      </c>
      <c r="AB38" s="200"/>
    </row>
    <row r="39" spans="2:28" x14ac:dyDescent="0.4">
      <c r="B39" s="191">
        <v>34</v>
      </c>
      <c r="C39" s="205" t="s">
        <v>107</v>
      </c>
      <c r="D39" s="193"/>
      <c r="E39" s="191" t="s">
        <v>16</v>
      </c>
      <c r="F39" s="194"/>
      <c r="G39" s="191" t="s">
        <v>17</v>
      </c>
      <c r="H39" s="194"/>
      <c r="I39" s="195" t="s">
        <v>38</v>
      </c>
      <c r="J39" s="194">
        <v>0</v>
      </c>
      <c r="K39" s="196" t="s">
        <v>2</v>
      </c>
      <c r="L39" s="197" t="str">
        <f t="shared" ref="L39:L40" si="8">IF(OR(F39="",H39=""),"",(H39+IF(F39&gt;H39,1,0)-F39-J39)*24)</f>
        <v/>
      </c>
      <c r="N39" s="201">
        <f t="shared" ref="N39:N46" si="9">$N$6</f>
        <v>0.29166666666666669</v>
      </c>
      <c r="O39" s="183" t="s">
        <v>17</v>
      </c>
      <c r="P39" s="201">
        <f t="shared" ref="P39:P46" si="10">$P$6</f>
        <v>0.83333333333333337</v>
      </c>
      <c r="R39" s="198" t="str">
        <f t="shared" ref="R39:R47" si="11">IF(F39="","",IF(F39&lt;N39,N39,IF(F39&gt;=P39,"",F39)))</f>
        <v/>
      </c>
      <c r="S39" s="183" t="s">
        <v>17</v>
      </c>
      <c r="T39" s="198" t="str">
        <f t="shared" ref="T39:T47" si="12">IF(H39="","",IF(H39&gt;F39,IF(H39&lt;P39,H39,P39),P39))</f>
        <v/>
      </c>
      <c r="U39" s="199" t="s">
        <v>38</v>
      </c>
      <c r="V39" s="194">
        <v>0</v>
      </c>
      <c r="W39" s="184" t="s">
        <v>2</v>
      </c>
      <c r="X39" s="197" t="str">
        <f t="shared" ref="X39:X40" si="13">IF(R39="","",IF((T39+IF(R39&gt;T39,1,0)-R39-V39)*24=0,"",(T39+IF(R39&gt;T39,1,0)-R39-V39)*24))</f>
        <v/>
      </c>
      <c r="Z39" s="197" t="str">
        <f t="shared" ref="Z39:Z40" si="14">IF(X39="",L39,IF(OR(L39-X39=0,L39-X39&lt;0),"-",L39-X39))</f>
        <v/>
      </c>
      <c r="AB39" s="200"/>
    </row>
    <row r="40" spans="2:28" x14ac:dyDescent="0.4">
      <c r="B40" s="191"/>
      <c r="C40" s="206" t="s">
        <v>37</v>
      </c>
      <c r="D40" s="193"/>
      <c r="E40" s="191" t="s">
        <v>16</v>
      </c>
      <c r="F40" s="194"/>
      <c r="G40" s="191" t="s">
        <v>17</v>
      </c>
      <c r="H40" s="194"/>
      <c r="I40" s="195" t="s">
        <v>38</v>
      </c>
      <c r="J40" s="194">
        <v>0</v>
      </c>
      <c r="K40" s="196" t="s">
        <v>2</v>
      </c>
      <c r="L40" s="197" t="str">
        <f t="shared" si="8"/>
        <v/>
      </c>
      <c r="N40" s="201">
        <f t="shared" si="9"/>
        <v>0.29166666666666669</v>
      </c>
      <c r="O40" s="183" t="s">
        <v>17</v>
      </c>
      <c r="P40" s="201">
        <f t="shared" si="10"/>
        <v>0.83333333333333337</v>
      </c>
      <c r="R40" s="198" t="str">
        <f t="shared" si="11"/>
        <v/>
      </c>
      <c r="S40" s="183" t="s">
        <v>17</v>
      </c>
      <c r="T40" s="198" t="str">
        <f t="shared" si="12"/>
        <v/>
      </c>
      <c r="U40" s="199" t="s">
        <v>38</v>
      </c>
      <c r="V40" s="194">
        <v>0</v>
      </c>
      <c r="W40" s="184" t="s">
        <v>2</v>
      </c>
      <c r="X40" s="197" t="str">
        <f t="shared" si="13"/>
        <v/>
      </c>
      <c r="Z40" s="197" t="str">
        <f t="shared" si="14"/>
        <v/>
      </c>
      <c r="AB40" s="200"/>
    </row>
    <row r="41" spans="2:28" x14ac:dyDescent="0.4">
      <c r="B41" s="191"/>
      <c r="C41" s="207" t="s">
        <v>37</v>
      </c>
      <c r="D41" s="193" t="str">
        <f>C39</f>
        <v>ag</v>
      </c>
      <c r="E41" s="191" t="s">
        <v>16</v>
      </c>
      <c r="F41" s="194" t="s">
        <v>37</v>
      </c>
      <c r="G41" s="191" t="s">
        <v>17</v>
      </c>
      <c r="H41" s="194" t="s">
        <v>37</v>
      </c>
      <c r="I41" s="195" t="s">
        <v>38</v>
      </c>
      <c r="J41" s="194" t="s">
        <v>37</v>
      </c>
      <c r="K41" s="196" t="s">
        <v>2</v>
      </c>
      <c r="L41" s="197" t="str">
        <f>IF(OR(L39="",L40=""),"",L39+L40)</f>
        <v/>
      </c>
      <c r="N41" s="201" t="s">
        <v>37</v>
      </c>
      <c r="O41" s="183" t="s">
        <v>17</v>
      </c>
      <c r="P41" s="201" t="s">
        <v>37</v>
      </c>
      <c r="R41" s="198" t="str">
        <f t="shared" si="11"/>
        <v/>
      </c>
      <c r="S41" s="183" t="s">
        <v>17</v>
      </c>
      <c r="T41" s="198" t="str">
        <f t="shared" si="12"/>
        <v>-</v>
      </c>
      <c r="U41" s="199" t="s">
        <v>38</v>
      </c>
      <c r="V41" s="194" t="s">
        <v>175</v>
      </c>
      <c r="W41" s="184" t="s">
        <v>2</v>
      </c>
      <c r="X41" s="197" t="str">
        <f>IF(OR(X39="",X40=""),"",X39+X40)</f>
        <v/>
      </c>
      <c r="Z41" s="197" t="str">
        <f>IF(X41="",L41,IF(OR(L41-X41=0,L41-X41&lt;0),"-",L41-X41))</f>
        <v/>
      </c>
      <c r="AB41" s="200" t="s">
        <v>176</v>
      </c>
    </row>
    <row r="42" spans="2:28" x14ac:dyDescent="0.4">
      <c r="B42" s="191"/>
      <c r="C42" s="205" t="s">
        <v>168</v>
      </c>
      <c r="D42" s="193"/>
      <c r="E42" s="191" t="s">
        <v>16</v>
      </c>
      <c r="F42" s="194"/>
      <c r="G42" s="191" t="s">
        <v>17</v>
      </c>
      <c r="H42" s="194"/>
      <c r="I42" s="195" t="s">
        <v>38</v>
      </c>
      <c r="J42" s="194">
        <v>0</v>
      </c>
      <c r="K42" s="196" t="s">
        <v>2</v>
      </c>
      <c r="L42" s="197" t="str">
        <f t="shared" ref="L42:L43" si="15">IF(OR(F42="",H42=""),"",(H42+IF(F42&gt;H42,1,0)-F42-J42)*24)</f>
        <v/>
      </c>
      <c r="N42" s="201">
        <f t="shared" si="9"/>
        <v>0.29166666666666669</v>
      </c>
      <c r="O42" s="183" t="s">
        <v>17</v>
      </c>
      <c r="P42" s="201">
        <f t="shared" si="10"/>
        <v>0.83333333333333337</v>
      </c>
      <c r="R42" s="198" t="str">
        <f t="shared" si="11"/>
        <v/>
      </c>
      <c r="S42" s="183" t="s">
        <v>17</v>
      </c>
      <c r="T42" s="198" t="str">
        <f t="shared" si="12"/>
        <v/>
      </c>
      <c r="U42" s="199" t="s">
        <v>38</v>
      </c>
      <c r="V42" s="194">
        <v>0</v>
      </c>
      <c r="W42" s="184" t="s">
        <v>2</v>
      </c>
      <c r="X42" s="197" t="str">
        <f t="shared" ref="X42:X43" si="16">IF(R42="","",IF((T42+IF(R42&gt;T42,1,0)-R42-V42)*24=0,"",(T42+IF(R42&gt;T42,1,0)-R42-V42)*24))</f>
        <v/>
      </c>
      <c r="Z42" s="197" t="str">
        <f t="shared" ref="Z42:Z43" si="17">IF(X42="",L42,IF(OR(L42-X42=0,L42-X42&lt;0),"-",L42-X42))</f>
        <v/>
      </c>
      <c r="AB42" s="200"/>
    </row>
    <row r="43" spans="2:28" x14ac:dyDescent="0.4">
      <c r="B43" s="191">
        <v>35</v>
      </c>
      <c r="C43" s="206" t="s">
        <v>37</v>
      </c>
      <c r="D43" s="193"/>
      <c r="E43" s="191" t="s">
        <v>16</v>
      </c>
      <c r="F43" s="194"/>
      <c r="G43" s="191" t="s">
        <v>17</v>
      </c>
      <c r="H43" s="194"/>
      <c r="I43" s="195" t="s">
        <v>38</v>
      </c>
      <c r="J43" s="194">
        <v>0</v>
      </c>
      <c r="K43" s="196" t="s">
        <v>2</v>
      </c>
      <c r="L43" s="197" t="str">
        <f t="shared" si="15"/>
        <v/>
      </c>
      <c r="N43" s="201">
        <f t="shared" si="9"/>
        <v>0.29166666666666669</v>
      </c>
      <c r="O43" s="183" t="s">
        <v>17</v>
      </c>
      <c r="P43" s="201">
        <f t="shared" si="10"/>
        <v>0.83333333333333337</v>
      </c>
      <c r="R43" s="198" t="str">
        <f t="shared" si="11"/>
        <v/>
      </c>
      <c r="S43" s="183" t="s">
        <v>17</v>
      </c>
      <c r="T43" s="198" t="str">
        <f t="shared" si="12"/>
        <v/>
      </c>
      <c r="U43" s="199" t="s">
        <v>38</v>
      </c>
      <c r="V43" s="194">
        <v>0</v>
      </c>
      <c r="W43" s="184" t="s">
        <v>2</v>
      </c>
      <c r="X43" s="197" t="str">
        <f t="shared" si="16"/>
        <v/>
      </c>
      <c r="Z43" s="197" t="str">
        <f t="shared" si="17"/>
        <v/>
      </c>
      <c r="AB43" s="200"/>
    </row>
    <row r="44" spans="2:28" x14ac:dyDescent="0.4">
      <c r="B44" s="191"/>
      <c r="C44" s="207" t="s">
        <v>37</v>
      </c>
      <c r="D44" s="193" t="str">
        <f>C42</f>
        <v>ah</v>
      </c>
      <c r="E44" s="191" t="s">
        <v>16</v>
      </c>
      <c r="F44" s="194" t="s">
        <v>37</v>
      </c>
      <c r="G44" s="191" t="s">
        <v>17</v>
      </c>
      <c r="H44" s="194" t="s">
        <v>37</v>
      </c>
      <c r="I44" s="195" t="s">
        <v>38</v>
      </c>
      <c r="J44" s="194" t="s">
        <v>37</v>
      </c>
      <c r="K44" s="196" t="s">
        <v>2</v>
      </c>
      <c r="L44" s="197" t="str">
        <f>IF(OR(L42="",L43=""),"",L42+L43)</f>
        <v/>
      </c>
      <c r="N44" s="201" t="s">
        <v>37</v>
      </c>
      <c r="O44" s="183" t="s">
        <v>17</v>
      </c>
      <c r="P44" s="201" t="s">
        <v>37</v>
      </c>
      <c r="R44" s="198" t="str">
        <f t="shared" si="11"/>
        <v/>
      </c>
      <c r="S44" s="183" t="s">
        <v>17</v>
      </c>
      <c r="T44" s="198" t="str">
        <f t="shared" si="12"/>
        <v>-</v>
      </c>
      <c r="U44" s="199" t="s">
        <v>38</v>
      </c>
      <c r="V44" s="194" t="s">
        <v>175</v>
      </c>
      <c r="W44" s="184" t="s">
        <v>2</v>
      </c>
      <c r="X44" s="197" t="str">
        <f>IF(OR(X42="",X43=""),"",X42+X43)</f>
        <v/>
      </c>
      <c r="Z44" s="197" t="str">
        <f>IF(X44="",L44,IF(OR(L44-X44=0,L44-X44&lt;0),"-",L44-X44))</f>
        <v/>
      </c>
      <c r="AB44" s="200" t="s">
        <v>177</v>
      </c>
    </row>
    <row r="45" spans="2:28" x14ac:dyDescent="0.4">
      <c r="B45" s="191"/>
      <c r="C45" s="205" t="s">
        <v>169</v>
      </c>
      <c r="D45" s="193"/>
      <c r="E45" s="191" t="s">
        <v>16</v>
      </c>
      <c r="F45" s="194"/>
      <c r="G45" s="191" t="s">
        <v>17</v>
      </c>
      <c r="H45" s="194"/>
      <c r="I45" s="195" t="s">
        <v>38</v>
      </c>
      <c r="J45" s="194">
        <v>0</v>
      </c>
      <c r="K45" s="196" t="s">
        <v>2</v>
      </c>
      <c r="L45" s="197" t="str">
        <f t="shared" ref="L45:L46" si="18">IF(OR(F45="",H45=""),"",(H45+IF(F45&gt;H45,1,0)-F45-J45)*24)</f>
        <v/>
      </c>
      <c r="N45" s="201">
        <f t="shared" si="9"/>
        <v>0.29166666666666669</v>
      </c>
      <c r="O45" s="183" t="s">
        <v>17</v>
      </c>
      <c r="P45" s="201">
        <f t="shared" si="10"/>
        <v>0.83333333333333337</v>
      </c>
      <c r="R45" s="198" t="str">
        <f t="shared" si="11"/>
        <v/>
      </c>
      <c r="S45" s="183" t="s">
        <v>17</v>
      </c>
      <c r="T45" s="198" t="str">
        <f t="shared" si="12"/>
        <v/>
      </c>
      <c r="U45" s="199" t="s">
        <v>38</v>
      </c>
      <c r="V45" s="194">
        <v>0</v>
      </c>
      <c r="W45" s="184" t="s">
        <v>2</v>
      </c>
      <c r="X45" s="197" t="str">
        <f t="shared" ref="X45:X46" si="19">IF(R45="","",IF((T45+IF(R45&gt;T45,1,0)-R45-V45)*24=0,"",(T45+IF(R45&gt;T45,1,0)-R45-V45)*24))</f>
        <v/>
      </c>
      <c r="Z45" s="197" t="str">
        <f t="shared" ref="Z45:Z46" si="20">IF(X45="",L45,IF(OR(L45-X45=0,L45-X45&lt;0),"-",L45-X45))</f>
        <v/>
      </c>
      <c r="AB45" s="200"/>
    </row>
    <row r="46" spans="2:28" x14ac:dyDescent="0.4">
      <c r="B46" s="191">
        <v>36</v>
      </c>
      <c r="C46" s="206" t="s">
        <v>37</v>
      </c>
      <c r="D46" s="193"/>
      <c r="E46" s="191" t="s">
        <v>16</v>
      </c>
      <c r="F46" s="194"/>
      <c r="G46" s="191" t="s">
        <v>17</v>
      </c>
      <c r="H46" s="194"/>
      <c r="I46" s="195" t="s">
        <v>38</v>
      </c>
      <c r="J46" s="194">
        <v>0</v>
      </c>
      <c r="K46" s="196" t="s">
        <v>2</v>
      </c>
      <c r="L46" s="197" t="str">
        <f t="shared" si="18"/>
        <v/>
      </c>
      <c r="N46" s="201">
        <f t="shared" si="9"/>
        <v>0.29166666666666669</v>
      </c>
      <c r="O46" s="183" t="s">
        <v>17</v>
      </c>
      <c r="P46" s="201">
        <f t="shared" si="10"/>
        <v>0.83333333333333337</v>
      </c>
      <c r="R46" s="198" t="str">
        <f t="shared" si="11"/>
        <v/>
      </c>
      <c r="S46" s="183" t="s">
        <v>17</v>
      </c>
      <c r="T46" s="198" t="str">
        <f t="shared" si="12"/>
        <v/>
      </c>
      <c r="U46" s="199" t="s">
        <v>38</v>
      </c>
      <c r="V46" s="194">
        <v>0</v>
      </c>
      <c r="W46" s="184" t="s">
        <v>2</v>
      </c>
      <c r="X46" s="197" t="str">
        <f t="shared" si="19"/>
        <v/>
      </c>
      <c r="Z46" s="197" t="str">
        <f t="shared" si="20"/>
        <v/>
      </c>
      <c r="AB46" s="200"/>
    </row>
    <row r="47" spans="2:28" x14ac:dyDescent="0.4">
      <c r="B47" s="191"/>
      <c r="C47" s="207" t="s">
        <v>37</v>
      </c>
      <c r="D47" s="193" t="str">
        <f>C45</f>
        <v>ai</v>
      </c>
      <c r="E47" s="191" t="s">
        <v>16</v>
      </c>
      <c r="F47" s="194" t="s">
        <v>37</v>
      </c>
      <c r="G47" s="191" t="s">
        <v>17</v>
      </c>
      <c r="H47" s="194" t="s">
        <v>37</v>
      </c>
      <c r="I47" s="195" t="s">
        <v>38</v>
      </c>
      <c r="J47" s="194" t="s">
        <v>37</v>
      </c>
      <c r="K47" s="196" t="s">
        <v>2</v>
      </c>
      <c r="L47" s="197" t="str">
        <f>IF(OR(L45="",L46=""),"",L45+L46)</f>
        <v/>
      </c>
      <c r="N47" s="201" t="s">
        <v>37</v>
      </c>
      <c r="O47" s="183" t="s">
        <v>17</v>
      </c>
      <c r="P47" s="201" t="s">
        <v>37</v>
      </c>
      <c r="R47" s="198" t="str">
        <f t="shared" si="11"/>
        <v/>
      </c>
      <c r="S47" s="183" t="s">
        <v>17</v>
      </c>
      <c r="T47" s="198" t="str">
        <f t="shared" si="12"/>
        <v>-</v>
      </c>
      <c r="U47" s="199" t="s">
        <v>38</v>
      </c>
      <c r="V47" s="194" t="s">
        <v>175</v>
      </c>
      <c r="W47" s="184" t="s">
        <v>2</v>
      </c>
      <c r="X47" s="197" t="str">
        <f>IF(OR(X45="",X46=""),"",X45+X46)</f>
        <v/>
      </c>
      <c r="Z47" s="197" t="str">
        <f>IF(X47="",L47,IF(OR(L47-X47=0,L47-X47&lt;0),"-",L47-X47))</f>
        <v/>
      </c>
      <c r="AB47" s="200" t="s">
        <v>177</v>
      </c>
    </row>
    <row r="49" spans="3:4" x14ac:dyDescent="0.4">
      <c r="C49" s="185" t="s">
        <v>180</v>
      </c>
      <c r="D49" s="185"/>
    </row>
    <row r="50" spans="3:4" x14ac:dyDescent="0.4">
      <c r="C50" s="185" t="s">
        <v>181</v>
      </c>
      <c r="D50" s="185"/>
    </row>
    <row r="51" spans="3:4" x14ac:dyDescent="0.4">
      <c r="C51" s="185" t="s">
        <v>178</v>
      </c>
      <c r="D51" s="185"/>
    </row>
    <row r="52" spans="3:4" x14ac:dyDescent="0.4">
      <c r="C52" s="185" t="s">
        <v>179</v>
      </c>
      <c r="D52" s="185"/>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D5" sqref="D5"/>
    </sheetView>
  </sheetViews>
  <sheetFormatPr defaultColWidth="9" defaultRowHeight="13.5" x14ac:dyDescent="0.4"/>
  <cols>
    <col min="1" max="1" width="1.375" style="208" customWidth="1"/>
    <col min="2" max="3" width="9" style="208"/>
    <col min="4" max="4" width="40.625" style="208" customWidth="1"/>
    <col min="5" max="16384" width="9" style="208"/>
  </cols>
  <sheetData>
    <row r="1" spans="2:11" ht="14.25" x14ac:dyDescent="0.4">
      <c r="B1" s="208" t="s">
        <v>111</v>
      </c>
      <c r="D1" s="209"/>
      <c r="E1" s="209"/>
      <c r="F1" s="209"/>
    </row>
    <row r="2" spans="2:11" s="211" customFormat="1" ht="20.25" customHeight="1" x14ac:dyDescent="0.4">
      <c r="B2" s="210" t="s">
        <v>206</v>
      </c>
      <c r="C2" s="210"/>
      <c r="D2" s="209"/>
      <c r="E2" s="209"/>
      <c r="F2" s="209"/>
    </row>
    <row r="3" spans="2:11" s="211" customFormat="1" ht="20.25" customHeight="1" x14ac:dyDescent="0.4">
      <c r="B3" s="210"/>
      <c r="C3" s="210"/>
      <c r="D3" s="209"/>
      <c r="E3" s="209"/>
      <c r="F3" s="209"/>
    </row>
    <row r="4" spans="2:11" s="213" customFormat="1" ht="20.25" customHeight="1" x14ac:dyDescent="0.4">
      <c r="B4" s="212"/>
      <c r="C4" s="209" t="s">
        <v>145</v>
      </c>
      <c r="D4" s="209"/>
      <c r="F4" s="402" t="s">
        <v>146</v>
      </c>
      <c r="G4" s="402"/>
      <c r="H4" s="402"/>
      <c r="I4" s="402"/>
      <c r="J4" s="402"/>
      <c r="K4" s="402"/>
    </row>
    <row r="5" spans="2:11" s="213" customFormat="1" ht="20.25" customHeight="1" x14ac:dyDescent="0.4">
      <c r="B5" s="214"/>
      <c r="C5" s="209" t="s">
        <v>147</v>
      </c>
      <c r="D5" s="209"/>
      <c r="F5" s="402"/>
      <c r="G5" s="402"/>
      <c r="H5" s="402"/>
      <c r="I5" s="402"/>
      <c r="J5" s="402"/>
      <c r="K5" s="402"/>
    </row>
    <row r="6" spans="2:11" s="211" customFormat="1" ht="20.25" customHeight="1" x14ac:dyDescent="0.4">
      <c r="B6" s="215" t="s">
        <v>140</v>
      </c>
      <c r="C6" s="209"/>
      <c r="D6" s="209"/>
      <c r="E6" s="216"/>
      <c r="F6" s="217"/>
    </row>
    <row r="7" spans="2:11" s="211" customFormat="1" ht="20.25" customHeight="1" x14ac:dyDescent="0.4">
      <c r="B7" s="210"/>
      <c r="C7" s="210"/>
      <c r="D7" s="209"/>
      <c r="E7" s="216"/>
      <c r="F7" s="217"/>
    </row>
    <row r="8" spans="2:11" s="211" customFormat="1" ht="20.25" customHeight="1" x14ac:dyDescent="0.4">
      <c r="B8" s="209" t="s">
        <v>112</v>
      </c>
      <c r="C8" s="210"/>
      <c r="D8" s="209"/>
      <c r="E8" s="216"/>
      <c r="F8" s="217"/>
    </row>
    <row r="9" spans="2:11" s="211" customFormat="1" ht="20.25" customHeight="1" x14ac:dyDescent="0.4">
      <c r="B9" s="210"/>
      <c r="C9" s="210"/>
      <c r="D9" s="209"/>
      <c r="E9" s="209"/>
      <c r="F9" s="209"/>
    </row>
    <row r="10" spans="2:11" s="211" customFormat="1" ht="20.25" customHeight="1" x14ac:dyDescent="0.4">
      <c r="B10" s="209" t="s">
        <v>192</v>
      </c>
      <c r="C10" s="210"/>
      <c r="D10" s="209"/>
      <c r="E10" s="209"/>
      <c r="F10" s="209"/>
    </row>
    <row r="11" spans="2:11" s="211" customFormat="1" ht="20.25" customHeight="1" x14ac:dyDescent="0.4">
      <c r="B11" s="209"/>
      <c r="C11" s="210"/>
      <c r="D11" s="209"/>
      <c r="E11" s="209"/>
      <c r="F11" s="209"/>
    </row>
    <row r="12" spans="2:11" s="211" customFormat="1" ht="20.25" customHeight="1" x14ac:dyDescent="0.4">
      <c r="B12" s="209" t="s">
        <v>209</v>
      </c>
      <c r="C12" s="210"/>
      <c r="D12" s="209"/>
    </row>
    <row r="13" spans="2:11" s="211" customFormat="1" ht="20.25" customHeight="1" x14ac:dyDescent="0.4">
      <c r="B13" s="209"/>
      <c r="C13" s="210"/>
      <c r="D13" s="209"/>
    </row>
    <row r="14" spans="2:11" s="211" customFormat="1" ht="20.25" customHeight="1" x14ac:dyDescent="0.4">
      <c r="B14" s="209" t="s">
        <v>193</v>
      </c>
      <c r="C14" s="210"/>
      <c r="D14" s="209"/>
    </row>
    <row r="15" spans="2:11" s="211" customFormat="1" ht="20.25" customHeight="1" x14ac:dyDescent="0.4">
      <c r="B15" s="209"/>
      <c r="C15" s="210"/>
      <c r="D15" s="209"/>
    </row>
    <row r="16" spans="2:11" s="211" customFormat="1" ht="20.25" customHeight="1" x14ac:dyDescent="0.4">
      <c r="B16" s="209" t="s">
        <v>233</v>
      </c>
      <c r="C16" s="210"/>
      <c r="D16" s="209"/>
    </row>
    <row r="17" spans="2:6" s="211" customFormat="1" ht="20.25" customHeight="1" x14ac:dyDescent="0.4">
      <c r="B17" s="209" t="s">
        <v>234</v>
      </c>
      <c r="C17" s="210"/>
      <c r="D17" s="209"/>
    </row>
    <row r="18" spans="2:6" s="211" customFormat="1" ht="20.25" customHeight="1" x14ac:dyDescent="0.4">
      <c r="B18" s="209"/>
      <c r="C18" s="210"/>
      <c r="D18" s="209"/>
    </row>
    <row r="19" spans="2:6" s="211" customFormat="1" ht="20.25" customHeight="1" x14ac:dyDescent="0.4">
      <c r="B19" s="209" t="s">
        <v>236</v>
      </c>
      <c r="C19" s="210"/>
      <c r="D19" s="209"/>
    </row>
    <row r="20" spans="2:6" s="211" customFormat="1" ht="20.25" customHeight="1" x14ac:dyDescent="0.4">
      <c r="B20" s="209"/>
      <c r="C20" s="210"/>
      <c r="D20" s="209"/>
    </row>
    <row r="21" spans="2:6" s="211" customFormat="1" ht="17.25" customHeight="1" x14ac:dyDescent="0.4">
      <c r="B21" s="209" t="s">
        <v>237</v>
      </c>
      <c r="C21" s="209"/>
      <c r="D21" s="209"/>
    </row>
    <row r="22" spans="2:6" s="211" customFormat="1" ht="17.25" customHeight="1" x14ac:dyDescent="0.4">
      <c r="B22" s="209" t="s">
        <v>113</v>
      </c>
      <c r="C22" s="209"/>
      <c r="D22" s="209"/>
    </row>
    <row r="23" spans="2:6" s="211" customFormat="1" ht="17.25" customHeight="1" x14ac:dyDescent="0.4">
      <c r="B23" s="209"/>
      <c r="C23" s="209"/>
      <c r="D23" s="209"/>
    </row>
    <row r="24" spans="2:6" s="211" customFormat="1" ht="17.25" customHeight="1" x14ac:dyDescent="0.4">
      <c r="B24" s="209"/>
      <c r="C24" s="218" t="s">
        <v>20</v>
      </c>
      <c r="D24" s="218" t="s">
        <v>3</v>
      </c>
    </row>
    <row r="25" spans="2:6" s="211" customFormat="1" ht="17.25" customHeight="1" x14ac:dyDescent="0.4">
      <c r="B25" s="209"/>
      <c r="C25" s="218">
        <v>1</v>
      </c>
      <c r="D25" s="219" t="s">
        <v>77</v>
      </c>
    </row>
    <row r="26" spans="2:6" s="211" customFormat="1" ht="17.25" customHeight="1" x14ac:dyDescent="0.4">
      <c r="B26" s="209"/>
      <c r="C26" s="218">
        <v>2</v>
      </c>
      <c r="D26" s="219" t="s">
        <v>88</v>
      </c>
      <c r="E26" s="211" t="s">
        <v>207</v>
      </c>
    </row>
    <row r="27" spans="2:6" s="211" customFormat="1" ht="17.25" customHeight="1" x14ac:dyDescent="0.4">
      <c r="B27" s="209"/>
      <c r="C27" s="218">
        <v>3</v>
      </c>
      <c r="D27" s="219" t="s">
        <v>198</v>
      </c>
      <c r="E27" s="211" t="s">
        <v>208</v>
      </c>
    </row>
    <row r="28" spans="2:6" s="211" customFormat="1" ht="17.25" customHeight="1" x14ac:dyDescent="0.4">
      <c r="B28" s="209"/>
      <c r="C28" s="218">
        <v>4</v>
      </c>
      <c r="D28" s="219" t="s">
        <v>78</v>
      </c>
    </row>
    <row r="29" spans="2:6" s="211" customFormat="1" ht="17.25" customHeight="1" x14ac:dyDescent="0.4">
      <c r="B29" s="209"/>
      <c r="C29" s="218">
        <v>5</v>
      </c>
      <c r="D29" s="219" t="s">
        <v>84</v>
      </c>
      <c r="E29" s="211" t="s">
        <v>121</v>
      </c>
    </row>
    <row r="30" spans="2:6" s="211" customFormat="1" ht="17.25" customHeight="1" x14ac:dyDescent="0.4">
      <c r="B30" s="209"/>
      <c r="C30" s="216"/>
      <c r="D30" s="217"/>
    </row>
    <row r="31" spans="2:6" s="211" customFormat="1" ht="17.25" customHeight="1" x14ac:dyDescent="0.4">
      <c r="B31" s="209" t="s">
        <v>238</v>
      </c>
      <c r="C31" s="209"/>
      <c r="D31" s="209"/>
      <c r="E31" s="213"/>
      <c r="F31" s="213"/>
    </row>
    <row r="32" spans="2:6" s="211" customFormat="1" ht="17.25" customHeight="1" x14ac:dyDescent="0.4">
      <c r="B32" s="209" t="s">
        <v>114</v>
      </c>
      <c r="C32" s="209"/>
      <c r="D32" s="209"/>
      <c r="E32" s="213"/>
      <c r="F32" s="213"/>
    </row>
    <row r="33" spans="2:51" s="211" customFormat="1" ht="17.25" customHeight="1" x14ac:dyDescent="0.4">
      <c r="B33" s="209"/>
      <c r="C33" s="209"/>
      <c r="D33" s="209"/>
      <c r="E33" s="213"/>
      <c r="F33" s="213"/>
    </row>
    <row r="34" spans="2:51" s="211" customFormat="1" ht="17.25" customHeight="1" x14ac:dyDescent="0.4">
      <c r="B34" s="209"/>
      <c r="C34" s="218" t="s">
        <v>4</v>
      </c>
      <c r="D34" s="218" t="s">
        <v>5</v>
      </c>
      <c r="E34" s="213"/>
      <c r="F34" s="213"/>
    </row>
    <row r="35" spans="2:51" s="211" customFormat="1" ht="17.25" customHeight="1" x14ac:dyDescent="0.4">
      <c r="B35" s="209"/>
      <c r="C35" s="218" t="s">
        <v>6</v>
      </c>
      <c r="D35" s="219" t="s">
        <v>115</v>
      </c>
      <c r="E35" s="213"/>
      <c r="F35" s="213"/>
    </row>
    <row r="36" spans="2:51" s="211" customFormat="1" ht="17.25" customHeight="1" x14ac:dyDescent="0.4">
      <c r="B36" s="209"/>
      <c r="C36" s="218" t="s">
        <v>7</v>
      </c>
      <c r="D36" s="219" t="s">
        <v>116</v>
      </c>
      <c r="E36" s="213"/>
      <c r="F36" s="213"/>
    </row>
    <row r="37" spans="2:51" s="211" customFormat="1" ht="17.25" customHeight="1" x14ac:dyDescent="0.4">
      <c r="B37" s="209"/>
      <c r="C37" s="218" t="s">
        <v>8</v>
      </c>
      <c r="D37" s="219" t="s">
        <v>117</v>
      </c>
      <c r="E37" s="213"/>
      <c r="F37" s="213"/>
    </row>
    <row r="38" spans="2:51" s="211" customFormat="1" ht="17.25" customHeight="1" x14ac:dyDescent="0.4">
      <c r="B38" s="209"/>
      <c r="C38" s="218" t="s">
        <v>9</v>
      </c>
      <c r="D38" s="219" t="s">
        <v>141</v>
      </c>
      <c r="E38" s="213"/>
      <c r="F38" s="213"/>
    </row>
    <row r="39" spans="2:51" s="211" customFormat="1" ht="17.25" customHeight="1" x14ac:dyDescent="0.4">
      <c r="B39" s="209"/>
      <c r="C39" s="209"/>
      <c r="D39" s="209"/>
      <c r="E39" s="213"/>
      <c r="F39" s="213"/>
    </row>
    <row r="40" spans="2:51" s="211" customFormat="1" ht="17.25" customHeight="1" x14ac:dyDescent="0.4">
      <c r="B40" s="209"/>
      <c r="C40" s="209" t="s">
        <v>10</v>
      </c>
      <c r="D40" s="209"/>
      <c r="E40" s="213"/>
      <c r="F40" s="213"/>
    </row>
    <row r="41" spans="2:51" s="211" customFormat="1" ht="17.25" customHeight="1" x14ac:dyDescent="0.4">
      <c r="B41" s="213"/>
      <c r="C41" s="209" t="s">
        <v>257</v>
      </c>
      <c r="D41" s="213"/>
      <c r="E41" s="213"/>
      <c r="F41" s="209"/>
    </row>
    <row r="42" spans="2:51" s="211" customFormat="1" ht="17.25" customHeight="1" x14ac:dyDescent="0.4">
      <c r="B42" s="213"/>
      <c r="C42" s="209" t="s">
        <v>142</v>
      </c>
      <c r="D42" s="213"/>
      <c r="E42" s="213"/>
      <c r="F42" s="209"/>
    </row>
    <row r="43" spans="2:51" s="211" customFormat="1" ht="17.25" customHeight="1" x14ac:dyDescent="0.4">
      <c r="B43" s="209"/>
      <c r="C43" s="209"/>
      <c r="D43" s="209"/>
      <c r="E43" s="209"/>
    </row>
    <row r="44" spans="2:51" s="211" customFormat="1" ht="17.25" customHeight="1" x14ac:dyDescent="0.4">
      <c r="B44" s="209" t="s">
        <v>239</v>
      </c>
      <c r="C44" s="209"/>
      <c r="D44" s="209"/>
    </row>
    <row r="45" spans="2:51" s="211" customFormat="1" ht="17.25" customHeight="1" x14ac:dyDescent="0.4">
      <c r="B45" s="209" t="s">
        <v>118</v>
      </c>
      <c r="C45" s="209"/>
      <c r="D45" s="209"/>
      <c r="AH45" s="220"/>
      <c r="AI45" s="220"/>
      <c r="AJ45" s="220"/>
      <c r="AK45" s="220"/>
      <c r="AL45" s="220"/>
      <c r="AM45" s="220"/>
      <c r="AN45" s="220"/>
      <c r="AO45" s="220"/>
      <c r="AP45" s="220"/>
      <c r="AQ45" s="220"/>
      <c r="AR45" s="220"/>
      <c r="AS45" s="220"/>
    </row>
    <row r="46" spans="2:51" s="211" customFormat="1" ht="17.25" customHeight="1" x14ac:dyDescent="0.4">
      <c r="B46" s="221" t="s">
        <v>122</v>
      </c>
      <c r="C46" s="213"/>
      <c r="D46" s="213"/>
      <c r="E46" s="220"/>
      <c r="F46" s="220"/>
      <c r="G46" s="220"/>
      <c r="H46" s="220"/>
      <c r="I46" s="220"/>
      <c r="J46" s="220"/>
      <c r="K46" s="220"/>
      <c r="L46" s="220"/>
      <c r="M46" s="220"/>
      <c r="N46" s="220"/>
      <c r="O46" s="222"/>
      <c r="P46" s="222"/>
      <c r="Q46" s="220"/>
      <c r="R46" s="222"/>
      <c r="S46" s="220"/>
      <c r="T46" s="220"/>
      <c r="U46" s="222"/>
      <c r="V46" s="220"/>
      <c r="W46" s="220"/>
      <c r="X46" s="220"/>
      <c r="Y46" s="220"/>
      <c r="Z46" s="220"/>
      <c r="AA46" s="220"/>
      <c r="AB46" s="220"/>
      <c r="AC46" s="220"/>
      <c r="AD46" s="220"/>
      <c r="AE46" s="222"/>
      <c r="AF46" s="222"/>
      <c r="AG46" s="222"/>
      <c r="AH46" s="222"/>
      <c r="AI46" s="223"/>
      <c r="AJ46" s="222"/>
      <c r="AK46" s="222"/>
      <c r="AL46" s="222"/>
      <c r="AM46" s="222"/>
      <c r="AN46" s="222"/>
      <c r="AO46" s="222"/>
      <c r="AP46" s="222"/>
      <c r="AQ46" s="222"/>
      <c r="AR46" s="222"/>
      <c r="AS46" s="222"/>
      <c r="AT46" s="222"/>
      <c r="AU46" s="222"/>
      <c r="AV46" s="222"/>
      <c r="AW46" s="222"/>
      <c r="AX46" s="222"/>
      <c r="AY46" s="223"/>
    </row>
    <row r="47" spans="2:51" s="211" customFormat="1" ht="17.25" customHeight="1" x14ac:dyDescent="0.4">
      <c r="F47" s="220"/>
    </row>
    <row r="48" spans="2:51" s="211" customFormat="1" ht="17.25" customHeight="1" x14ac:dyDescent="0.4">
      <c r="B48" s="209" t="s">
        <v>240</v>
      </c>
      <c r="C48" s="209"/>
    </row>
    <row r="49" spans="2:50" s="211" customFormat="1" ht="17.25" customHeight="1" x14ac:dyDescent="0.4">
      <c r="B49" s="209"/>
      <c r="C49" s="209"/>
    </row>
    <row r="50" spans="2:50" s="211" customFormat="1" ht="17.25" customHeight="1" x14ac:dyDescent="0.4">
      <c r="B50" s="209" t="s">
        <v>241</v>
      </c>
      <c r="C50" s="209"/>
    </row>
    <row r="51" spans="2:50" s="211" customFormat="1" ht="17.25" customHeight="1" x14ac:dyDescent="0.4">
      <c r="B51" s="209" t="s">
        <v>194</v>
      </c>
      <c r="C51" s="209"/>
    </row>
    <row r="52" spans="2:50" s="211" customFormat="1" ht="17.25" customHeight="1" x14ac:dyDescent="0.4">
      <c r="B52" s="209"/>
      <c r="C52" s="209"/>
    </row>
    <row r="53" spans="2:50" s="211" customFormat="1" ht="17.25" customHeight="1" x14ac:dyDescent="0.4">
      <c r="B53" s="209" t="s">
        <v>242</v>
      </c>
      <c r="C53" s="209"/>
    </row>
    <row r="54" spans="2:50" s="211" customFormat="1" ht="17.25" customHeight="1" x14ac:dyDescent="0.4">
      <c r="B54" s="209" t="s">
        <v>119</v>
      </c>
      <c r="C54" s="209"/>
    </row>
    <row r="55" spans="2:50" s="211" customFormat="1" ht="17.25" customHeight="1" x14ac:dyDescent="0.4">
      <c r="B55" s="209"/>
      <c r="C55" s="209"/>
    </row>
    <row r="56" spans="2:50" s="211" customFormat="1" ht="17.25" customHeight="1" x14ac:dyDescent="0.4">
      <c r="B56" s="209" t="s">
        <v>243</v>
      </c>
      <c r="C56" s="209"/>
      <c r="D56" s="209"/>
    </row>
    <row r="57" spans="2:50" s="211" customFormat="1" ht="17.25" customHeight="1" x14ac:dyDescent="0.4">
      <c r="B57" s="209"/>
      <c r="C57" s="209"/>
      <c r="D57" s="209"/>
    </row>
    <row r="58" spans="2:50" s="211" customFormat="1" ht="17.25" customHeight="1" x14ac:dyDescent="0.4">
      <c r="B58" s="213" t="s">
        <v>244</v>
      </c>
      <c r="C58" s="213"/>
      <c r="D58" s="209"/>
    </row>
    <row r="59" spans="2:50" s="211" customFormat="1" ht="17.25" customHeight="1" x14ac:dyDescent="0.4">
      <c r="B59" s="213" t="s">
        <v>120</v>
      </c>
      <c r="C59" s="213"/>
      <c r="D59" s="209"/>
    </row>
    <row r="60" spans="2:50" s="211" customFormat="1" ht="17.25" customHeight="1" x14ac:dyDescent="0.4">
      <c r="B60" s="213" t="s">
        <v>195</v>
      </c>
    </row>
    <row r="61" spans="2:50" s="211" customFormat="1" ht="17.25" customHeight="1" x14ac:dyDescent="0.4">
      <c r="B61" s="213"/>
    </row>
    <row r="62" spans="2:50" s="211" customFormat="1" ht="17.25" customHeight="1" x14ac:dyDescent="0.4">
      <c r="B62" s="211" t="s">
        <v>245</v>
      </c>
      <c r="E62" s="224"/>
      <c r="F62" s="224"/>
      <c r="G62" s="224"/>
      <c r="H62" s="224"/>
      <c r="I62" s="224"/>
      <c r="J62" s="224"/>
      <c r="K62" s="224"/>
      <c r="L62" s="225"/>
      <c r="M62" s="213" t="s">
        <v>123</v>
      </c>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row>
    <row r="63" spans="2:50" s="211" customFormat="1" ht="17.25" customHeight="1" x14ac:dyDescent="0.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row>
    <row r="64" spans="2:50" s="211" customFormat="1" ht="17.25" customHeight="1" x14ac:dyDescent="0.4">
      <c r="B64" s="211" t="s">
        <v>246</v>
      </c>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row>
    <row r="65" spans="2:71" s="211" customFormat="1" ht="17.25" customHeight="1" x14ac:dyDescent="0.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row>
    <row r="66" spans="2:71" s="211" customFormat="1" ht="17.25" customHeight="1" x14ac:dyDescent="0.4">
      <c r="B66" s="211" t="s">
        <v>247</v>
      </c>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row>
    <row r="67" spans="2:71" s="211" customFormat="1" ht="17.25" customHeight="1" x14ac:dyDescent="0.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c r="AR67" s="224"/>
      <c r="AS67" s="224"/>
      <c r="AT67" s="224"/>
      <c r="AU67" s="224"/>
      <c r="AV67" s="224"/>
      <c r="AW67" s="224"/>
      <c r="AX67" s="224"/>
      <c r="AY67" s="224"/>
      <c r="AZ67" s="224"/>
      <c r="BA67" s="224"/>
      <c r="BB67" s="224"/>
    </row>
    <row r="68" spans="2:71" s="211" customFormat="1" ht="17.25" customHeight="1" x14ac:dyDescent="0.15">
      <c r="B68" s="211" t="s">
        <v>248</v>
      </c>
      <c r="BL68" s="226"/>
      <c r="BM68" s="227"/>
      <c r="BN68" s="226"/>
      <c r="BO68" s="226"/>
      <c r="BP68" s="226"/>
      <c r="BQ68" s="228"/>
      <c r="BR68" s="229"/>
      <c r="BS68" s="229"/>
    </row>
    <row r="69" spans="2:71" s="211" customFormat="1" ht="17.25" customHeight="1" x14ac:dyDescent="0.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row>
    <row r="70" spans="2:71" ht="17.25" customHeight="1" x14ac:dyDescent="0.4">
      <c r="B70" s="211" t="s">
        <v>249</v>
      </c>
    </row>
    <row r="71" spans="2:71" ht="17.25" customHeight="1" x14ac:dyDescent="0.4">
      <c r="B71" s="211"/>
    </row>
    <row r="72" spans="2:71" ht="17.25" customHeight="1" x14ac:dyDescent="0.4">
      <c r="B72" s="21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19" sqref="D19"/>
    </sheetView>
  </sheetViews>
  <sheetFormatPr defaultColWidth="9" defaultRowHeight="18.75" x14ac:dyDescent="0.4"/>
  <cols>
    <col min="1" max="1" width="1.875" style="187" customWidth="1"/>
    <col min="2" max="2" width="11.5" style="187" customWidth="1"/>
    <col min="3" max="12" width="40.625" style="187" customWidth="1"/>
    <col min="13" max="16384" width="9" style="187"/>
  </cols>
  <sheetData>
    <row r="1" spans="2:12" x14ac:dyDescent="0.4">
      <c r="B1" s="230" t="s">
        <v>102</v>
      </c>
      <c r="C1" s="230"/>
      <c r="D1" s="230"/>
    </row>
    <row r="2" spans="2:12" x14ac:dyDescent="0.4">
      <c r="B2" s="230"/>
      <c r="C2" s="230"/>
      <c r="D2" s="230"/>
    </row>
    <row r="3" spans="2:12" x14ac:dyDescent="0.4">
      <c r="B3" s="231" t="s">
        <v>103</v>
      </c>
      <c r="C3" s="231" t="s">
        <v>104</v>
      </c>
      <c r="D3" s="230"/>
    </row>
    <row r="4" spans="2:12" x14ac:dyDescent="0.4">
      <c r="B4" s="232">
        <v>1</v>
      </c>
      <c r="C4" s="233" t="s">
        <v>196</v>
      </c>
      <c r="D4" s="230"/>
    </row>
    <row r="5" spans="2:12" x14ac:dyDescent="0.4">
      <c r="B5" s="232">
        <v>2</v>
      </c>
      <c r="C5" s="233" t="s">
        <v>197</v>
      </c>
    </row>
    <row r="6" spans="2:12" x14ac:dyDescent="0.4">
      <c r="B6" s="232">
        <v>3</v>
      </c>
      <c r="C6" s="233" t="s">
        <v>82</v>
      </c>
      <c r="D6" s="230"/>
    </row>
    <row r="7" spans="2:12" x14ac:dyDescent="0.4">
      <c r="B7" s="232">
        <v>4</v>
      </c>
      <c r="C7" s="233" t="s">
        <v>82</v>
      </c>
      <c r="D7" s="230"/>
    </row>
    <row r="8" spans="2:12" x14ac:dyDescent="0.4">
      <c r="B8" s="232">
        <v>5</v>
      </c>
      <c r="C8" s="233" t="s">
        <v>82</v>
      </c>
      <c r="D8" s="230"/>
    </row>
    <row r="9" spans="2:12" x14ac:dyDescent="0.4">
      <c r="B9" s="232">
        <v>6</v>
      </c>
      <c r="C9" s="233" t="s">
        <v>82</v>
      </c>
      <c r="D9" s="230"/>
    </row>
    <row r="10" spans="2:12" x14ac:dyDescent="0.4">
      <c r="B10" s="232">
        <v>7</v>
      </c>
      <c r="C10" s="233" t="s">
        <v>152</v>
      </c>
      <c r="D10" s="230"/>
    </row>
    <row r="12" spans="2:12" x14ac:dyDescent="0.4">
      <c r="B12" s="230" t="s">
        <v>105</v>
      </c>
    </row>
    <row r="13" spans="2:12" ht="19.5" thickBot="1" x14ac:dyDescent="0.45"/>
    <row r="14" spans="2:12" ht="19.5" thickBot="1" x14ac:dyDescent="0.45">
      <c r="B14" s="234" t="s">
        <v>85</v>
      </c>
      <c r="C14" s="235" t="s">
        <v>77</v>
      </c>
      <c r="D14" s="236" t="s">
        <v>88</v>
      </c>
      <c r="E14" s="236" t="s">
        <v>198</v>
      </c>
      <c r="F14" s="236" t="s">
        <v>78</v>
      </c>
      <c r="G14" s="236" t="s">
        <v>84</v>
      </c>
      <c r="H14" s="236" t="s">
        <v>152</v>
      </c>
      <c r="I14" s="236" t="s">
        <v>152</v>
      </c>
      <c r="J14" s="236" t="s">
        <v>152</v>
      </c>
      <c r="K14" s="236" t="s">
        <v>152</v>
      </c>
      <c r="L14" s="237" t="s">
        <v>152</v>
      </c>
    </row>
    <row r="15" spans="2:12" x14ac:dyDescent="0.4">
      <c r="B15" s="403" t="s">
        <v>86</v>
      </c>
      <c r="C15" s="238" t="s">
        <v>79</v>
      </c>
      <c r="D15" s="239" t="s">
        <v>19</v>
      </c>
      <c r="E15" s="239" t="s">
        <v>199</v>
      </c>
      <c r="F15" s="239" t="s">
        <v>78</v>
      </c>
      <c r="G15" s="240" t="s">
        <v>83</v>
      </c>
      <c r="H15" s="240" t="s">
        <v>82</v>
      </c>
      <c r="I15" s="240" t="s">
        <v>82</v>
      </c>
      <c r="J15" s="240" t="s">
        <v>82</v>
      </c>
      <c r="K15" s="240" t="s">
        <v>82</v>
      </c>
      <c r="L15" s="241" t="s">
        <v>82</v>
      </c>
    </row>
    <row r="16" spans="2:12" x14ac:dyDescent="0.4">
      <c r="B16" s="404"/>
      <c r="C16" s="242" t="s">
        <v>87</v>
      </c>
      <c r="D16" s="240" t="s">
        <v>110</v>
      </c>
      <c r="E16" s="240" t="s">
        <v>80</v>
      </c>
      <c r="F16" s="240" t="s">
        <v>200</v>
      </c>
      <c r="G16" s="240" t="s">
        <v>82</v>
      </c>
      <c r="H16" s="240" t="s">
        <v>82</v>
      </c>
      <c r="I16" s="240" t="s">
        <v>82</v>
      </c>
      <c r="J16" s="240" t="s">
        <v>82</v>
      </c>
      <c r="K16" s="240" t="s">
        <v>82</v>
      </c>
      <c r="L16" s="241" t="s">
        <v>82</v>
      </c>
    </row>
    <row r="17" spans="2:12" x14ac:dyDescent="0.4">
      <c r="B17" s="404"/>
      <c r="C17" s="242" t="s">
        <v>199</v>
      </c>
      <c r="D17" s="240" t="s">
        <v>110</v>
      </c>
      <c r="E17" s="240" t="s">
        <v>81</v>
      </c>
      <c r="F17" s="240" t="s">
        <v>82</v>
      </c>
      <c r="G17" s="240" t="s">
        <v>82</v>
      </c>
      <c r="H17" s="240" t="s">
        <v>82</v>
      </c>
      <c r="I17" s="240" t="s">
        <v>82</v>
      </c>
      <c r="J17" s="240" t="s">
        <v>82</v>
      </c>
      <c r="K17" s="240" t="s">
        <v>82</v>
      </c>
      <c r="L17" s="241" t="s">
        <v>82</v>
      </c>
    </row>
    <row r="18" spans="2:12" x14ac:dyDescent="0.4">
      <c r="B18" s="404"/>
      <c r="C18" s="242" t="s">
        <v>80</v>
      </c>
      <c r="D18" s="240" t="s">
        <v>110</v>
      </c>
      <c r="E18" s="240" t="s">
        <v>82</v>
      </c>
      <c r="F18" s="240" t="s">
        <v>82</v>
      </c>
      <c r="G18" s="240" t="s">
        <v>82</v>
      </c>
      <c r="H18" s="240" t="s">
        <v>82</v>
      </c>
      <c r="I18" s="240" t="s">
        <v>82</v>
      </c>
      <c r="J18" s="240" t="s">
        <v>82</v>
      </c>
      <c r="K18" s="240" t="s">
        <v>82</v>
      </c>
      <c r="L18" s="241" t="s">
        <v>82</v>
      </c>
    </row>
    <row r="19" spans="2:12" x14ac:dyDescent="0.4">
      <c r="B19" s="404"/>
      <c r="C19" s="242" t="s">
        <v>152</v>
      </c>
      <c r="D19" s="240" t="s">
        <v>110</v>
      </c>
      <c r="E19" s="240" t="s">
        <v>82</v>
      </c>
      <c r="F19" s="240" t="s">
        <v>82</v>
      </c>
      <c r="G19" s="240" t="s">
        <v>82</v>
      </c>
      <c r="H19" s="240" t="s">
        <v>82</v>
      </c>
      <c r="I19" s="240" t="s">
        <v>82</v>
      </c>
      <c r="J19" s="240" t="s">
        <v>82</v>
      </c>
      <c r="K19" s="240" t="s">
        <v>82</v>
      </c>
      <c r="L19" s="241" t="s">
        <v>82</v>
      </c>
    </row>
    <row r="20" spans="2:12" x14ac:dyDescent="0.4">
      <c r="B20" s="404"/>
      <c r="C20" s="242" t="s">
        <v>152</v>
      </c>
      <c r="D20" s="240" t="s">
        <v>82</v>
      </c>
      <c r="E20" s="240" t="s">
        <v>82</v>
      </c>
      <c r="F20" s="240" t="s">
        <v>82</v>
      </c>
      <c r="G20" s="240" t="s">
        <v>82</v>
      </c>
      <c r="H20" s="240" t="s">
        <v>82</v>
      </c>
      <c r="I20" s="240" t="s">
        <v>82</v>
      </c>
      <c r="J20" s="240" t="s">
        <v>82</v>
      </c>
      <c r="K20" s="240" t="s">
        <v>82</v>
      </c>
      <c r="L20" s="241" t="s">
        <v>82</v>
      </c>
    </row>
    <row r="21" spans="2:12" x14ac:dyDescent="0.4">
      <c r="B21" s="404"/>
      <c r="C21" s="242" t="s">
        <v>152</v>
      </c>
      <c r="D21" s="240" t="s">
        <v>82</v>
      </c>
      <c r="E21" s="240" t="s">
        <v>82</v>
      </c>
      <c r="F21" s="240" t="s">
        <v>82</v>
      </c>
      <c r="G21" s="240" t="s">
        <v>82</v>
      </c>
      <c r="H21" s="240" t="s">
        <v>82</v>
      </c>
      <c r="I21" s="240" t="s">
        <v>82</v>
      </c>
      <c r="J21" s="240" t="s">
        <v>82</v>
      </c>
      <c r="K21" s="240" t="s">
        <v>82</v>
      </c>
      <c r="L21" s="241" t="s">
        <v>82</v>
      </c>
    </row>
    <row r="22" spans="2:12" x14ac:dyDescent="0.4">
      <c r="B22" s="404"/>
      <c r="C22" s="242" t="s">
        <v>152</v>
      </c>
      <c r="D22" s="240" t="s">
        <v>82</v>
      </c>
      <c r="E22" s="240" t="s">
        <v>82</v>
      </c>
      <c r="F22" s="240" t="s">
        <v>82</v>
      </c>
      <c r="G22" s="240" t="s">
        <v>82</v>
      </c>
      <c r="H22" s="240" t="s">
        <v>82</v>
      </c>
      <c r="I22" s="240" t="s">
        <v>82</v>
      </c>
      <c r="J22" s="240" t="s">
        <v>82</v>
      </c>
      <c r="K22" s="240" t="s">
        <v>82</v>
      </c>
      <c r="L22" s="241" t="s">
        <v>82</v>
      </c>
    </row>
    <row r="23" spans="2:12" ht="19.5" thickBot="1" x14ac:dyDescent="0.45">
      <c r="B23" s="405"/>
      <c r="C23" s="243" t="s">
        <v>152</v>
      </c>
      <c r="D23" s="244" t="s">
        <v>152</v>
      </c>
      <c r="E23" s="244" t="s">
        <v>152</v>
      </c>
      <c r="F23" s="244" t="s">
        <v>152</v>
      </c>
      <c r="G23" s="244" t="s">
        <v>152</v>
      </c>
      <c r="H23" s="244" t="s">
        <v>152</v>
      </c>
      <c r="I23" s="244" t="s">
        <v>152</v>
      </c>
      <c r="J23" s="244" t="s">
        <v>152</v>
      </c>
      <c r="K23" s="244" t="s">
        <v>152</v>
      </c>
      <c r="L23" s="245" t="s">
        <v>152</v>
      </c>
    </row>
    <row r="25" spans="2:12" x14ac:dyDescent="0.4">
      <c r="C25" s="187" t="s">
        <v>201</v>
      </c>
    </row>
    <row r="26" spans="2:12" x14ac:dyDescent="0.4">
      <c r="C26" s="187" t="s">
        <v>202</v>
      </c>
    </row>
    <row r="27" spans="2:12" x14ac:dyDescent="0.4">
      <c r="C27" s="187" t="s">
        <v>89</v>
      </c>
    </row>
    <row r="29" spans="2:12" x14ac:dyDescent="0.4">
      <c r="C29" s="187" t="s">
        <v>149</v>
      </c>
    </row>
    <row r="30" spans="2:12" x14ac:dyDescent="0.4">
      <c r="C30" s="187" t="s">
        <v>90</v>
      </c>
    </row>
    <row r="31" spans="2:12" x14ac:dyDescent="0.4">
      <c r="C31" s="187" t="s">
        <v>151</v>
      </c>
    </row>
    <row r="32" spans="2:12" x14ac:dyDescent="0.4">
      <c r="C32" s="187" t="s">
        <v>91</v>
      </c>
    </row>
    <row r="33" spans="3:3" x14ac:dyDescent="0.4">
      <c r="C33" s="187" t="s">
        <v>106</v>
      </c>
    </row>
    <row r="34" spans="3:3" x14ac:dyDescent="0.4">
      <c r="C34" s="187" t="s">
        <v>203</v>
      </c>
    </row>
    <row r="35" spans="3:3" x14ac:dyDescent="0.4">
      <c r="C35" s="187" t="s">
        <v>204</v>
      </c>
    </row>
    <row r="36" spans="3:3" x14ac:dyDescent="0.4">
      <c r="C36" s="187" t="s">
        <v>205</v>
      </c>
    </row>
    <row r="37" spans="3:3" x14ac:dyDescent="0.4">
      <c r="C37" s="187" t="s">
        <v>92</v>
      </c>
    </row>
    <row r="38" spans="3:3" x14ac:dyDescent="0.4">
      <c r="C38" s="187" t="s">
        <v>93</v>
      </c>
    </row>
    <row r="40" spans="3:3" x14ac:dyDescent="0.4">
      <c r="C40" s="187" t="s">
        <v>150</v>
      </c>
    </row>
    <row r="41" spans="3:3" x14ac:dyDescent="0.4">
      <c r="C41" s="187" t="s">
        <v>94</v>
      </c>
    </row>
    <row r="42" spans="3:3" x14ac:dyDescent="0.4">
      <c r="C42" s="187" t="s">
        <v>95</v>
      </c>
    </row>
    <row r="43" spans="3:3" x14ac:dyDescent="0.4">
      <c r="C43" s="187" t="s">
        <v>96</v>
      </c>
    </row>
    <row r="44" spans="3:3" x14ac:dyDescent="0.4">
      <c r="C44" s="187" t="s">
        <v>97</v>
      </c>
    </row>
    <row r="45" spans="3:3" x14ac:dyDescent="0.4">
      <c r="C45" s="187"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葛西 由美子</cp:lastModifiedBy>
  <cp:lastPrinted>2021-02-24T09:26:12Z</cp:lastPrinted>
  <dcterms:created xsi:type="dcterms:W3CDTF">2020-01-28T01:12:50Z</dcterms:created>
  <dcterms:modified xsi:type="dcterms:W3CDTF">2025-04-25T01:19:09Z</dcterms:modified>
</cp:coreProperties>
</file>