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172.18.100.94\荒川02\子育て支援部\保育課\01保育管理係\【保育管理係ファイル】\【106】（一時預かり）ベビーシッター\03_HP掲載様式\ＨＰエクセル用原本(ここで編集)\"/>
    </mc:Choice>
  </mc:AlternateContent>
  <xr:revisionPtr revIDLastSave="0" documentId="13_ncr:1_{BF5BB731-6C8D-4233-B4CE-CCE96063AE4F}" xr6:coauthVersionLast="47" xr6:coauthVersionMax="47" xr10:uidLastSave="{00000000-0000-0000-0000-000000000000}"/>
  <workbookProtection workbookAlgorithmName="SHA-512" workbookHashValue="SJQPRBcp+QPFTD/ZL56OwknOrwj53n1UiGy3CnupkYo3X8K5eleOflxBXpJ9cTw+cSWs0FMFgKYW42zxUQEAKw==" workbookSaltValue="MusjwbbPsiSUHKOQ/H+IPQ==" workbookSpinCount="100000" lockStructure="1"/>
  <bookViews>
    <workbookView xWindow="-120" yWindow="-16320" windowWidth="29040" windowHeight="15720" xr2:uid="{00000000-000D-0000-FFFF-FFFF00000000}"/>
  </bookViews>
  <sheets>
    <sheet name="年度まとめ" sheetId="24" r:id="rId1"/>
    <sheet name="内訳表(1期)" sheetId="23" r:id="rId2"/>
    <sheet name="内訳表(2期)" sheetId="26" r:id="rId3"/>
    <sheet name="内訳表(3期)" sheetId="27" r:id="rId4"/>
    <sheet name="内訳表(4期)" sheetId="28" r:id="rId5"/>
    <sheet name="記入例" sheetId="29" r:id="rId6"/>
    <sheet name="保育課設定シート（非表示にする）" sheetId="22" state="hidden" r:id="rId7"/>
  </sheets>
  <definedNames>
    <definedName name="a">CHOOSE(_xlfn.SHEET(),年度まとめ!A1,'内訳表(1期)'!A1,'内訳表(2期)'!A1,'内訳表(3期)'!A1,'内訳表(4期)'!A1,記入例!A1)</definedName>
    <definedName name="_xlnm.Print_Area" localSheetId="5">記入例!$A$1:$AG$60</definedName>
    <definedName name="_xlnm.Print_Area" localSheetId="1">'内訳表(1期)'!$A$1:$Y$60</definedName>
    <definedName name="_xlnm.Print_Area" localSheetId="2">'内訳表(2期)'!$A$1:$Y$60</definedName>
    <definedName name="_xlnm.Print_Area" localSheetId="3">'内訳表(3期)'!$A$1:$Y$60</definedName>
    <definedName name="_xlnm.Print_Area" localSheetId="4">'内訳表(4期)'!$A$1:$Y$60</definedName>
    <definedName name="開始時">CHOOSE(_xlfn.SHEET()-1,'内訳表(1期)'!$E1,'内訳表(2期)'!$E1,'内訳表(3期)'!$E1,'内訳表(4期)'!$E1,記入例!$E1)</definedName>
    <definedName name="開始分">CHOOSE(_xlfn.SHEET()-1,'内訳表(1期)'!$G1,'内訳表(2期)'!$G1,'内訳表(3期)'!$G1,'内訳表(4期)'!$G1,記入例!$G1)</definedName>
    <definedName name="限①">'保育課設定シート（非表示にする）'!$E$3</definedName>
    <definedName name="限②">'保育課設定シート（非表示にする）'!$E$4</definedName>
    <definedName name="終了時">CHOOSE(_xlfn.SHEET()-1,'内訳表(1期)'!$H1,'内訳表(2期)'!$H1,'内訳表(3期)'!$H1,'内訳表(4期)'!$H1,記入例!$H1)</definedName>
    <definedName name="終了時範囲">OFFSET('保育課設定シート（非表示にする）'!$G$2,MATCH(開始時,'保育課設定シート（非表示にする）'!$G$3:$G$27,0),0,IF(OR(開始時="",COUNTIF('保育課設定シート（非表示にする）'!$G$10:$G$24,開始時)),24,IF(開始時&gt;=22,26,9))-MATCH(開始時,'保育課設定シート（非表示にする）'!$G$3:$G$27,0))</definedName>
    <definedName name="終了分">CHOOSE(_xlfn.SHEET()-1,'内訳表(1期)'!$J1,'内訳表(2期)'!$J1,'内訳表(3期)'!$J1,'内訳表(4期)'!$J1,記入例!$J1)</definedName>
    <definedName name="終了分範囲">OFFSET('保育課設定シート（非表示にする）'!$G$3,IF(開始時&lt;終了時,0,開始分+1),0,IF(OR(AND(開始時&lt;7,終了時=7),AND(開始時&lt;22,終了時=22),終了時=24),1,60-IF(開始時&lt;終了時,0,開始分+1)))</definedName>
    <definedName name="上限">IF((開始時&gt;=7)*(開始時&lt;22),限①,限②)</definedName>
    <definedName name="負担額">CHOOSE(_xlfn.SHEET()-1,'内訳表(1期)'!$R1,'内訳表(2期)'!$Q1,'内訳表(3期)'!$Q1,'内訳表(4期)'!$Q1,,記入例!$Q1)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B1" i="24"/>
  <c r="Y60" i="28"/>
  <c r="V55" i="28"/>
  <c r="W55" i="28" s="1"/>
  <c r="L55" i="28"/>
  <c r="K55" i="28"/>
  <c r="V54" i="28"/>
  <c r="W54" i="28" s="1"/>
  <c r="L54" i="28"/>
  <c r="K54" i="28"/>
  <c r="W53" i="28"/>
  <c r="V53" i="28"/>
  <c r="L53" i="28"/>
  <c r="K53" i="28"/>
  <c r="V52" i="28"/>
  <c r="W52" i="28" s="1"/>
  <c r="L52" i="28"/>
  <c r="K52" i="28"/>
  <c r="W51" i="28"/>
  <c r="V51" i="28"/>
  <c r="L51" i="28"/>
  <c r="K51" i="28"/>
  <c r="V50" i="28"/>
  <c r="W50" i="28" s="1"/>
  <c r="L50" i="28"/>
  <c r="K50" i="28"/>
  <c r="V49" i="28"/>
  <c r="W49" i="28" s="1"/>
  <c r="L49" i="28"/>
  <c r="K49" i="28"/>
  <c r="V48" i="28"/>
  <c r="W48" i="28" s="1"/>
  <c r="L48" i="28"/>
  <c r="K48" i="28"/>
  <c r="W47" i="28"/>
  <c r="V47" i="28"/>
  <c r="L47" i="28"/>
  <c r="K47" i="28"/>
  <c r="V46" i="28"/>
  <c r="W46" i="28" s="1"/>
  <c r="L46" i="28"/>
  <c r="K46" i="28" a="1"/>
  <c r="K46" i="28" s="1"/>
  <c r="W43" i="28"/>
  <c r="D43" i="28"/>
  <c r="Y41" i="28"/>
  <c r="W36" i="28"/>
  <c r="V36" i="28"/>
  <c r="L36" i="28"/>
  <c r="K36" i="28"/>
  <c r="V35" i="28"/>
  <c r="W35" i="28" s="1"/>
  <c r="L35" i="28"/>
  <c r="K35" i="28"/>
  <c r="V34" i="28"/>
  <c r="W34" i="28" s="1"/>
  <c r="L34" i="28"/>
  <c r="K34" i="28"/>
  <c r="V33" i="28"/>
  <c r="W33" i="28" s="1"/>
  <c r="L33" i="28"/>
  <c r="K33" i="28"/>
  <c r="W32" i="28"/>
  <c r="V32" i="28"/>
  <c r="L32" i="28"/>
  <c r="K32" i="28"/>
  <c r="V31" i="28"/>
  <c r="W31" i="28" s="1"/>
  <c r="L31" i="28"/>
  <c r="K31" i="28"/>
  <c r="W30" i="28"/>
  <c r="V30" i="28"/>
  <c r="L30" i="28"/>
  <c r="K30" i="28"/>
  <c r="V29" i="28"/>
  <c r="W29" i="28" s="1"/>
  <c r="L29" i="28"/>
  <c r="K29" i="28"/>
  <c r="W28" i="28"/>
  <c r="V28" i="28"/>
  <c r="L28" i="28"/>
  <c r="K28" i="28"/>
  <c r="V27" i="28"/>
  <c r="W27" i="28" s="1"/>
  <c r="L27" i="28"/>
  <c r="K27" i="28" a="1"/>
  <c r="K27" i="28" s="1"/>
  <c r="W24" i="28"/>
  <c r="D24" i="28"/>
  <c r="Y22" i="28"/>
  <c r="W17" i="28"/>
  <c r="V17" i="28"/>
  <c r="L17" i="28"/>
  <c r="K17" i="28"/>
  <c r="W16" i="28"/>
  <c r="V16" i="28"/>
  <c r="L16" i="28"/>
  <c r="K16" i="28"/>
  <c r="V15" i="28"/>
  <c r="W15" i="28" s="1"/>
  <c r="L15" i="28"/>
  <c r="K15" i="28"/>
  <c r="V14" i="28"/>
  <c r="W14" i="28" s="1"/>
  <c r="L14" i="28"/>
  <c r="K14" i="28"/>
  <c r="V13" i="28"/>
  <c r="W13" i="28" s="1"/>
  <c r="L13" i="28"/>
  <c r="K13" i="28"/>
  <c r="W12" i="28"/>
  <c r="V12" i="28"/>
  <c r="L12" i="28"/>
  <c r="K12" i="28"/>
  <c r="V11" i="28"/>
  <c r="W11" i="28" s="1"/>
  <c r="L11" i="28"/>
  <c r="K11" i="28"/>
  <c r="V10" i="28"/>
  <c r="W10" i="28" s="1"/>
  <c r="L10" i="28"/>
  <c r="K10" i="28"/>
  <c r="V9" i="28"/>
  <c r="W9" i="28" s="1"/>
  <c r="L9" i="28"/>
  <c r="K9" i="28"/>
  <c r="W8" i="28"/>
  <c r="V8" i="28"/>
  <c r="L8" i="28"/>
  <c r="K8" i="28" a="1"/>
  <c r="K8" i="28" s="1"/>
  <c r="W5" i="28"/>
  <c r="D5" i="28"/>
  <c r="N2" i="28"/>
  <c r="E2" i="28"/>
  <c r="Y60" i="27"/>
  <c r="W55" i="27"/>
  <c r="V55" i="27"/>
  <c r="L55" i="27"/>
  <c r="K55" i="27"/>
  <c r="V54" i="27"/>
  <c r="W54" i="27" s="1"/>
  <c r="L54" i="27"/>
  <c r="K54" i="27"/>
  <c r="V53" i="27"/>
  <c r="W53" i="27" s="1"/>
  <c r="L53" i="27"/>
  <c r="K53" i="27"/>
  <c r="V52" i="27"/>
  <c r="W52" i="27" s="1"/>
  <c r="L52" i="27"/>
  <c r="K52" i="27"/>
  <c r="W51" i="27"/>
  <c r="V51" i="27"/>
  <c r="L51" i="27"/>
  <c r="K51" i="27"/>
  <c r="V50" i="27"/>
  <c r="W50" i="27" s="1"/>
  <c r="L50" i="27"/>
  <c r="K50" i="27"/>
  <c r="V49" i="27"/>
  <c r="W49" i="27" s="1"/>
  <c r="L49" i="27"/>
  <c r="K49" i="27"/>
  <c r="V48" i="27"/>
  <c r="W48" i="27" s="1"/>
  <c r="L48" i="27"/>
  <c r="K48" i="27"/>
  <c r="V47" i="27"/>
  <c r="W47" i="27" s="1"/>
  <c r="L47" i="27"/>
  <c r="K47" i="27"/>
  <c r="V46" i="27"/>
  <c r="W46" i="27" s="1"/>
  <c r="L46" i="27"/>
  <c r="K46" i="27" a="1"/>
  <c r="K46" i="27" s="1"/>
  <c r="W43" i="27"/>
  <c r="D43" i="27"/>
  <c r="Y41" i="27"/>
  <c r="V36" i="27"/>
  <c r="W36" i="27" s="1"/>
  <c r="L36" i="27"/>
  <c r="K36" i="27"/>
  <c r="V35" i="27"/>
  <c r="W35" i="27" s="1"/>
  <c r="L35" i="27"/>
  <c r="K35" i="27"/>
  <c r="W34" i="27"/>
  <c r="V34" i="27"/>
  <c r="L34" i="27"/>
  <c r="K34" i="27"/>
  <c r="V33" i="27"/>
  <c r="W33" i="27" s="1"/>
  <c r="L33" i="27"/>
  <c r="K33" i="27"/>
  <c r="V32" i="27"/>
  <c r="W32" i="27" s="1"/>
  <c r="L32" i="27"/>
  <c r="K32" i="27"/>
  <c r="V31" i="27"/>
  <c r="W31" i="27" s="1"/>
  <c r="L31" i="27"/>
  <c r="K31" i="27"/>
  <c r="W30" i="27"/>
  <c r="V30" i="27"/>
  <c r="L30" i="27"/>
  <c r="K30" i="27"/>
  <c r="V29" i="27"/>
  <c r="W29" i="27" s="1"/>
  <c r="L29" i="27"/>
  <c r="K29" i="27"/>
  <c r="V28" i="27"/>
  <c r="W28" i="27" s="1"/>
  <c r="L28" i="27"/>
  <c r="K28" i="27"/>
  <c r="V27" i="27"/>
  <c r="W27" i="27" s="1"/>
  <c r="L27" i="27"/>
  <c r="K27" i="27" a="1"/>
  <c r="K27" i="27" s="1"/>
  <c r="W24" i="27"/>
  <c r="D24" i="27"/>
  <c r="Y22" i="27"/>
  <c r="V17" i="27"/>
  <c r="W17" i="27" s="1"/>
  <c r="L17" i="27"/>
  <c r="K17" i="27"/>
  <c r="V16" i="27"/>
  <c r="W16" i="27" s="1"/>
  <c r="L16" i="27"/>
  <c r="K16" i="27"/>
  <c r="V15" i="27"/>
  <c r="W15" i="27" s="1"/>
  <c r="L15" i="27"/>
  <c r="K15" i="27"/>
  <c r="V14" i="27"/>
  <c r="W14" i="27" s="1"/>
  <c r="L14" i="27"/>
  <c r="K14" i="27"/>
  <c r="V13" i="27"/>
  <c r="W13" i="27" s="1"/>
  <c r="L13" i="27"/>
  <c r="K13" i="27"/>
  <c r="V12" i="27"/>
  <c r="W12" i="27" s="1"/>
  <c r="L12" i="27"/>
  <c r="K12" i="27"/>
  <c r="V11" i="27"/>
  <c r="W11" i="27" s="1"/>
  <c r="L11" i="27"/>
  <c r="K11" i="27"/>
  <c r="V10" i="27"/>
  <c r="W10" i="27" s="1"/>
  <c r="L10" i="27"/>
  <c r="K10" i="27"/>
  <c r="V9" i="27"/>
  <c r="W9" i="27" s="1"/>
  <c r="L9" i="27"/>
  <c r="K9" i="27"/>
  <c r="V8" i="27"/>
  <c r="W8" i="27" s="1"/>
  <c r="L8" i="27"/>
  <c r="K8" i="27" a="1"/>
  <c r="K8" i="27" s="1"/>
  <c r="M21" i="27" s="1"/>
  <c r="W5" i="27"/>
  <c r="D5" i="27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N2" i="27"/>
  <c r="E2" i="27"/>
  <c r="Y60" i="26"/>
  <c r="V55" i="26"/>
  <c r="W55" i="26" s="1"/>
  <c r="L55" i="26"/>
  <c r="K55" i="26"/>
  <c r="V54" i="26"/>
  <c r="W54" i="26" s="1"/>
  <c r="L54" i="26"/>
  <c r="K54" i="26"/>
  <c r="W53" i="26"/>
  <c r="V53" i="26"/>
  <c r="L53" i="26"/>
  <c r="K53" i="26"/>
  <c r="W52" i="26"/>
  <c r="V52" i="26"/>
  <c r="L52" i="26"/>
  <c r="K52" i="26"/>
  <c r="W51" i="26"/>
  <c r="V51" i="26"/>
  <c r="L51" i="26"/>
  <c r="K51" i="26"/>
  <c r="V50" i="26"/>
  <c r="W50" i="26" s="1"/>
  <c r="L50" i="26"/>
  <c r="K50" i="26"/>
  <c r="V49" i="26"/>
  <c r="W49" i="26" s="1"/>
  <c r="L49" i="26"/>
  <c r="K49" i="26"/>
  <c r="V48" i="26"/>
  <c r="W48" i="26" s="1"/>
  <c r="L48" i="26"/>
  <c r="K48" i="26"/>
  <c r="V47" i="26"/>
  <c r="W47" i="26" s="1"/>
  <c r="L47" i="26"/>
  <c r="K47" i="26"/>
  <c r="V46" i="26"/>
  <c r="W46" i="26" s="1"/>
  <c r="L46" i="26"/>
  <c r="K46" i="26" a="1"/>
  <c r="K46" i="26" s="1"/>
  <c r="W43" i="26"/>
  <c r="D43" i="26"/>
  <c r="Y41" i="26"/>
  <c r="V36" i="26"/>
  <c r="W36" i="26" s="1"/>
  <c r="L36" i="26"/>
  <c r="K36" i="26"/>
  <c r="V35" i="26"/>
  <c r="W35" i="26" s="1"/>
  <c r="L35" i="26"/>
  <c r="K35" i="26"/>
  <c r="W34" i="26"/>
  <c r="V34" i="26"/>
  <c r="L34" i="26"/>
  <c r="K34" i="26"/>
  <c r="V33" i="26"/>
  <c r="W33" i="26" s="1"/>
  <c r="L33" i="26"/>
  <c r="K33" i="26"/>
  <c r="V32" i="26"/>
  <c r="W32" i="26" s="1"/>
  <c r="L32" i="26"/>
  <c r="K32" i="26"/>
  <c r="V31" i="26"/>
  <c r="W31" i="26" s="1"/>
  <c r="L31" i="26"/>
  <c r="K31" i="26"/>
  <c r="W30" i="26"/>
  <c r="V30" i="26"/>
  <c r="L30" i="26"/>
  <c r="K30" i="26"/>
  <c r="V29" i="26"/>
  <c r="W29" i="26" s="1"/>
  <c r="L29" i="26"/>
  <c r="K29" i="26"/>
  <c r="V28" i="26"/>
  <c r="W28" i="26" s="1"/>
  <c r="L28" i="26"/>
  <c r="K28" i="26"/>
  <c r="V27" i="26"/>
  <c r="W27" i="26" s="1"/>
  <c r="L27" i="26"/>
  <c r="K27" i="26" a="1"/>
  <c r="K27" i="26" s="1"/>
  <c r="W24" i="26"/>
  <c r="D24" i="26"/>
  <c r="Y22" i="26"/>
  <c r="V17" i="26"/>
  <c r="W17" i="26" s="1"/>
  <c r="L17" i="26"/>
  <c r="K17" i="26"/>
  <c r="V16" i="26"/>
  <c r="W16" i="26" s="1"/>
  <c r="L16" i="26"/>
  <c r="K16" i="26"/>
  <c r="V15" i="26"/>
  <c r="W15" i="26" s="1"/>
  <c r="L15" i="26"/>
  <c r="K15" i="26"/>
  <c r="W14" i="26"/>
  <c r="V14" i="26"/>
  <c r="L14" i="26"/>
  <c r="K14" i="26"/>
  <c r="V13" i="26"/>
  <c r="W13" i="26" s="1"/>
  <c r="L13" i="26"/>
  <c r="K13" i="26"/>
  <c r="V12" i="26"/>
  <c r="W12" i="26" s="1"/>
  <c r="L12" i="26"/>
  <c r="K12" i="26"/>
  <c r="V11" i="26"/>
  <c r="W11" i="26" s="1"/>
  <c r="L11" i="26"/>
  <c r="K11" i="26"/>
  <c r="W10" i="26"/>
  <c r="V10" i="26"/>
  <c r="L10" i="26"/>
  <c r="K10" i="26"/>
  <c r="V9" i="26"/>
  <c r="W9" i="26" s="1"/>
  <c r="L9" i="26"/>
  <c r="K9" i="26"/>
  <c r="V8" i="26"/>
  <c r="W8" i="26" s="1"/>
  <c r="L8" i="26"/>
  <c r="K8" i="26" a="1"/>
  <c r="K8" i="26" s="1"/>
  <c r="W5" i="26"/>
  <c r="D5" i="26"/>
  <c r="N2" i="26"/>
  <c r="E2" i="26"/>
  <c r="L55" i="23"/>
  <c r="L54" i="23"/>
  <c r="L53" i="23"/>
  <c r="L52" i="23"/>
  <c r="L51" i="23"/>
  <c r="L50" i="23"/>
  <c r="L49" i="23"/>
  <c r="L48" i="23"/>
  <c r="L47" i="23"/>
  <c r="L46" i="23"/>
  <c r="L36" i="23"/>
  <c r="L35" i="23"/>
  <c r="L34" i="23"/>
  <c r="L33" i="23"/>
  <c r="L32" i="23"/>
  <c r="L31" i="23"/>
  <c r="L30" i="23"/>
  <c r="L29" i="23"/>
  <c r="L28" i="23"/>
  <c r="L27" i="23"/>
  <c r="L17" i="23"/>
  <c r="L16" i="23"/>
  <c r="L15" i="23"/>
  <c r="L14" i="23"/>
  <c r="L13" i="23"/>
  <c r="L12" i="23"/>
  <c r="L11" i="23"/>
  <c r="L10" i="23"/>
  <c r="L9" i="23"/>
  <c r="L8" i="23"/>
  <c r="A1" i="28" l="1"/>
  <c r="A8" i="28"/>
  <c r="A9" i="28" s="1"/>
  <c r="A10" i="28" s="1"/>
  <c r="A11" i="28" s="1"/>
  <c r="A12" i="28" s="1"/>
  <c r="A13" i="28" s="1"/>
  <c r="A14" i="28" s="1"/>
  <c r="A15" i="28" s="1"/>
  <c r="A16" i="28" s="1"/>
  <c r="A17" i="28" s="1"/>
  <c r="A27" i="28"/>
  <c r="A28" i="28" s="1"/>
  <c r="A29" i="28" s="1"/>
  <c r="A30" i="28" s="1"/>
  <c r="A31" i="28" s="1"/>
  <c r="A32" i="28" s="1"/>
  <c r="A33" i="28" s="1"/>
  <c r="A34" i="28" s="1"/>
  <c r="A35" i="28" s="1"/>
  <c r="A36" i="28" s="1"/>
  <c r="A46" i="28"/>
  <c r="A47" i="28" s="1"/>
  <c r="A48" i="28" s="1"/>
  <c r="A49" i="28" s="1"/>
  <c r="A50" i="28" s="1"/>
  <c r="A51" i="28" s="1"/>
  <c r="A52" i="28" s="1"/>
  <c r="A53" i="28" s="1"/>
  <c r="A54" i="28" s="1"/>
  <c r="A55" i="28" s="1"/>
  <c r="A46" i="27"/>
  <c r="A47" i="27" s="1"/>
  <c r="A48" i="27" s="1"/>
  <c r="A49" i="27" s="1"/>
  <c r="A50" i="27" s="1"/>
  <c r="A51" i="27" s="1"/>
  <c r="A52" i="27" s="1"/>
  <c r="A53" i="27" s="1"/>
  <c r="A54" i="27" s="1"/>
  <c r="A55" i="27" s="1"/>
  <c r="A27" i="27"/>
  <c r="A28" i="27" s="1"/>
  <c r="A29" i="27" s="1"/>
  <c r="A30" i="27" s="1"/>
  <c r="A31" i="27" s="1"/>
  <c r="A32" i="27" s="1"/>
  <c r="A33" i="27" s="1"/>
  <c r="A34" i="27" s="1"/>
  <c r="A35" i="27" s="1"/>
  <c r="A36" i="27" s="1"/>
  <c r="M21" i="28"/>
  <c r="H58" i="28"/>
  <c r="H59" i="28"/>
  <c r="H21" i="28"/>
  <c r="H20" i="28"/>
  <c r="X21" i="28"/>
  <c r="X40" i="28"/>
  <c r="M40" i="28"/>
  <c r="H39" i="28"/>
  <c r="H40" i="28"/>
  <c r="A27" i="26"/>
  <c r="A28" i="26" s="1"/>
  <c r="A29" i="26" s="1"/>
  <c r="A30" i="26" s="1"/>
  <c r="A31" i="26" s="1"/>
  <c r="A32" i="26" s="1"/>
  <c r="A33" i="26" s="1"/>
  <c r="A34" i="26" s="1"/>
  <c r="A35" i="26" s="1"/>
  <c r="A36" i="26" s="1"/>
  <c r="A46" i="26"/>
  <c r="A47" i="26" s="1"/>
  <c r="A48" i="26" s="1"/>
  <c r="A49" i="26" s="1"/>
  <c r="A50" i="26" s="1"/>
  <c r="A51" i="26" s="1"/>
  <c r="A52" i="26" s="1"/>
  <c r="A53" i="26" s="1"/>
  <c r="A54" i="26" s="1"/>
  <c r="A55" i="26" s="1"/>
  <c r="H21" i="27"/>
  <c r="H20" i="27"/>
  <c r="X21" i="27"/>
  <c r="X40" i="27"/>
  <c r="M40" i="27"/>
  <c r="H39" i="27"/>
  <c r="H40" i="27"/>
  <c r="A1" i="27"/>
  <c r="X59" i="27"/>
  <c r="M59" i="27"/>
  <c r="H58" i="27"/>
  <c r="H59" i="27"/>
  <c r="A8" i="26"/>
  <c r="A9" i="26" s="1"/>
  <c r="A10" i="26" s="1"/>
  <c r="A11" i="26" s="1"/>
  <c r="A12" i="26" s="1"/>
  <c r="A13" i="26" s="1"/>
  <c r="A14" i="26" s="1"/>
  <c r="A15" i="26" s="1"/>
  <c r="A16" i="26" s="1"/>
  <c r="A17" i="26" s="1"/>
  <c r="A1" i="26"/>
  <c r="H21" i="26"/>
  <c r="M21" i="26"/>
  <c r="X21" i="26"/>
  <c r="H20" i="26"/>
  <c r="X40" i="26"/>
  <c r="M40" i="26"/>
  <c r="H39" i="26"/>
  <c r="H40" i="26"/>
  <c r="X59" i="26"/>
  <c r="M59" i="26"/>
  <c r="H58" i="26"/>
  <c r="H59" i="26"/>
  <c r="Y60" i="29"/>
  <c r="V55" i="29"/>
  <c r="W55" i="29" s="1"/>
  <c r="K55" i="29"/>
  <c r="V54" i="29"/>
  <c r="W54" i="29" s="1"/>
  <c r="K54" i="29"/>
  <c r="V53" i="29"/>
  <c r="W53" i="29" s="1"/>
  <c r="K53" i="29"/>
  <c r="W52" i="29"/>
  <c r="V52" i="29"/>
  <c r="K52" i="29"/>
  <c r="V51" i="29"/>
  <c r="W51" i="29" s="1"/>
  <c r="K51" i="29"/>
  <c r="W50" i="29"/>
  <c r="V50" i="29"/>
  <c r="K50" i="29"/>
  <c r="V49" i="29"/>
  <c r="W49" i="29" s="1"/>
  <c r="K49" i="29"/>
  <c r="V48" i="29"/>
  <c r="W48" i="29" s="1"/>
  <c r="K48" i="29"/>
  <c r="V47" i="29"/>
  <c r="W47" i="29" s="1"/>
  <c r="K47" i="29"/>
  <c r="V46" i="29"/>
  <c r="W46" i="29" s="1"/>
  <c r="K46" i="29" a="1"/>
  <c r="K46" i="29" s="1"/>
  <c r="W43" i="29"/>
  <c r="D43" i="29"/>
  <c r="Y41" i="29"/>
  <c r="W36" i="29"/>
  <c r="V36" i="29"/>
  <c r="K36" i="29"/>
  <c r="V35" i="29"/>
  <c r="W35" i="29" s="1"/>
  <c r="K35" i="29"/>
  <c r="W34" i="29"/>
  <c r="V34" i="29"/>
  <c r="K34" i="29"/>
  <c r="V33" i="29"/>
  <c r="W33" i="29" s="1"/>
  <c r="K33" i="29"/>
  <c r="V32" i="29"/>
  <c r="W32" i="29" s="1"/>
  <c r="K32" i="29"/>
  <c r="V31" i="29"/>
  <c r="W31" i="29" s="1"/>
  <c r="K31" i="29"/>
  <c r="V30" i="29"/>
  <c r="W30" i="29" s="1"/>
  <c r="K30" i="29"/>
  <c r="W29" i="29"/>
  <c r="V29" i="29"/>
  <c r="K29" i="29"/>
  <c r="V28" i="29"/>
  <c r="W28" i="29" s="1"/>
  <c r="K28" i="29"/>
  <c r="V27" i="29"/>
  <c r="W27" i="29" s="1"/>
  <c r="K27" i="29" a="1"/>
  <c r="K27" i="29" s="1"/>
  <c r="W24" i="29"/>
  <c r="D24" i="29"/>
  <c r="Y22" i="29"/>
  <c r="V17" i="29"/>
  <c r="W17" i="29" s="1"/>
  <c r="K17" i="29"/>
  <c r="V16" i="29"/>
  <c r="W16" i="29" s="1"/>
  <c r="K16" i="29"/>
  <c r="V15" i="29"/>
  <c r="W15" i="29" s="1"/>
  <c r="K15" i="29"/>
  <c r="V14" i="29"/>
  <c r="W14" i="29" s="1"/>
  <c r="K14" i="29"/>
  <c r="W13" i="29"/>
  <c r="V13" i="29"/>
  <c r="K13" i="29"/>
  <c r="V12" i="29"/>
  <c r="W12" i="29" s="1"/>
  <c r="K12" i="29"/>
  <c r="V11" i="29"/>
  <c r="W11" i="29" s="1"/>
  <c r="K11" i="29"/>
  <c r="V10" i="29"/>
  <c r="W10" i="29" s="1"/>
  <c r="K10" i="29"/>
  <c r="V9" i="29"/>
  <c r="W9" i="29" s="1"/>
  <c r="K9" i="29"/>
  <c r="V8" i="29"/>
  <c r="W8" i="29" s="1"/>
  <c r="K8" i="29" a="1"/>
  <c r="K8" i="29" s="1"/>
  <c r="W5" i="29"/>
  <c r="D5" i="29"/>
  <c r="N2" i="29"/>
  <c r="Y60" i="23"/>
  <c r="V55" i="23"/>
  <c r="W55" i="23" s="1"/>
  <c r="K55" i="23"/>
  <c r="V54" i="23"/>
  <c r="W54" i="23" s="1"/>
  <c r="K54" i="23"/>
  <c r="V53" i="23"/>
  <c r="W53" i="23" s="1"/>
  <c r="K53" i="23"/>
  <c r="V52" i="23"/>
  <c r="W52" i="23" s="1"/>
  <c r="K52" i="23"/>
  <c r="V51" i="23"/>
  <c r="W51" i="23" s="1"/>
  <c r="K51" i="23"/>
  <c r="V50" i="23"/>
  <c r="W50" i="23" s="1"/>
  <c r="K50" i="23"/>
  <c r="V49" i="23"/>
  <c r="W49" i="23" s="1"/>
  <c r="K49" i="23"/>
  <c r="V48" i="23"/>
  <c r="W48" i="23" s="1"/>
  <c r="K48" i="23"/>
  <c r="V47" i="23"/>
  <c r="W47" i="23" s="1"/>
  <c r="K47" i="23"/>
  <c r="V46" i="23"/>
  <c r="W46" i="23" s="1"/>
  <c r="K46" i="23" a="1"/>
  <c r="K46" i="23" s="1"/>
  <c r="W43" i="23"/>
  <c r="D43" i="23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Y41" i="23"/>
  <c r="V36" i="23"/>
  <c r="W36" i="23" s="1"/>
  <c r="K36" i="23"/>
  <c r="V35" i="23"/>
  <c r="W35" i="23" s="1"/>
  <c r="K35" i="23"/>
  <c r="V34" i="23"/>
  <c r="W34" i="23" s="1"/>
  <c r="K34" i="23"/>
  <c r="W33" i="23"/>
  <c r="V33" i="23"/>
  <c r="K33" i="23"/>
  <c r="W32" i="23"/>
  <c r="V32" i="23"/>
  <c r="K32" i="23"/>
  <c r="V31" i="23"/>
  <c r="W31" i="23" s="1"/>
  <c r="K31" i="23"/>
  <c r="V30" i="23"/>
  <c r="W30" i="23" s="1"/>
  <c r="K30" i="23"/>
  <c r="W29" i="23"/>
  <c r="V29" i="23"/>
  <c r="K29" i="23"/>
  <c r="W28" i="23"/>
  <c r="V28" i="23"/>
  <c r="K28" i="23"/>
  <c r="V27" i="23"/>
  <c r="W27" i="23" s="1"/>
  <c r="K27" i="23" a="1"/>
  <c r="K27" i="23" s="1"/>
  <c r="W24" i="23"/>
  <c r="D24" i="23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H22" i="28" l="1"/>
  <c r="M22" i="28" s="1"/>
  <c r="H41" i="28"/>
  <c r="H60" i="28"/>
  <c r="H41" i="26"/>
  <c r="M41" i="26" s="1"/>
  <c r="H41" i="27"/>
  <c r="H60" i="27"/>
  <c r="H22" i="27"/>
  <c r="H22" i="26"/>
  <c r="Z8" i="26" s="1"/>
  <c r="AA8" i="26" s="1"/>
  <c r="AB8" i="26" s="1"/>
  <c r="H60" i="26"/>
  <c r="D22" i="24"/>
  <c r="G22" i="24"/>
  <c r="C24" i="24"/>
  <c r="D24" i="24"/>
  <c r="D23" i="24"/>
  <c r="G23" i="24"/>
  <c r="D18" i="24"/>
  <c r="G18" i="24"/>
  <c r="G20" i="24"/>
  <c r="C20" i="24"/>
  <c r="D20" i="24"/>
  <c r="D19" i="24"/>
  <c r="G19" i="24"/>
  <c r="G14" i="24"/>
  <c r="D14" i="24"/>
  <c r="D15" i="24"/>
  <c r="G15" i="24"/>
  <c r="G16" i="24"/>
  <c r="D16" i="24"/>
  <c r="A27" i="29"/>
  <c r="A28" i="29" s="1"/>
  <c r="A29" i="29" s="1"/>
  <c r="A30" i="29" s="1"/>
  <c r="A31" i="29" s="1"/>
  <c r="A32" i="29" s="1"/>
  <c r="A33" i="29" s="1"/>
  <c r="A34" i="29" s="1"/>
  <c r="A35" i="29" s="1"/>
  <c r="A36" i="29" s="1"/>
  <c r="A46" i="29"/>
  <c r="A47" i="29" s="1"/>
  <c r="A48" i="29" s="1"/>
  <c r="A49" i="29" s="1"/>
  <c r="A50" i="29" s="1"/>
  <c r="A51" i="29" s="1"/>
  <c r="A52" i="29" s="1"/>
  <c r="A53" i="29" s="1"/>
  <c r="A54" i="29" s="1"/>
  <c r="A55" i="29" s="1"/>
  <c r="X59" i="29"/>
  <c r="M59" i="29"/>
  <c r="A8" i="29"/>
  <c r="A9" i="29" s="1"/>
  <c r="A10" i="29" s="1"/>
  <c r="A11" i="29" s="1"/>
  <c r="A12" i="29" s="1"/>
  <c r="A13" i="29" s="1"/>
  <c r="A14" i="29" s="1"/>
  <c r="A15" i="29" s="1"/>
  <c r="A16" i="29" s="1"/>
  <c r="A17" i="29" s="1"/>
  <c r="A1" i="29"/>
  <c r="H59" i="29"/>
  <c r="X59" i="23"/>
  <c r="M59" i="23"/>
  <c r="H58" i="23"/>
  <c r="H59" i="23"/>
  <c r="H39" i="23"/>
  <c r="H40" i="23"/>
  <c r="Z8" i="28" l="1"/>
  <c r="Z9" i="28" s="1"/>
  <c r="Z10" i="28" s="1"/>
  <c r="Z11" i="28" s="1"/>
  <c r="Z27" i="26"/>
  <c r="Z28" i="26" s="1"/>
  <c r="AA28" i="26" s="1"/>
  <c r="AB28" i="26" s="1"/>
  <c r="M41" i="28"/>
  <c r="Z27" i="28"/>
  <c r="Z9" i="26"/>
  <c r="AA9" i="26" s="1"/>
  <c r="AB9" i="26" s="1"/>
  <c r="M60" i="28"/>
  <c r="Z46" i="28"/>
  <c r="Z47" i="28" s="1"/>
  <c r="M22" i="27"/>
  <c r="Z8" i="27"/>
  <c r="Z9" i="27" s="1"/>
  <c r="Z10" i="27" s="1"/>
  <c r="M60" i="27"/>
  <c r="Z46" i="27"/>
  <c r="M41" i="27"/>
  <c r="Z27" i="27"/>
  <c r="M22" i="26"/>
  <c r="M60" i="26"/>
  <c r="Z46" i="26"/>
  <c r="C22" i="24"/>
  <c r="C19" i="24"/>
  <c r="C16" i="24"/>
  <c r="C15" i="24"/>
  <c r="C23" i="24"/>
  <c r="C18" i="24"/>
  <c r="C14" i="24"/>
  <c r="H60" i="23"/>
  <c r="M60" i="23" s="1"/>
  <c r="H41" i="23"/>
  <c r="M41" i="23" s="1"/>
  <c r="AA8" i="28" l="1"/>
  <c r="AB8" i="28" s="1"/>
  <c r="E3" i="28"/>
  <c r="Z29" i="26"/>
  <c r="AA27" i="26"/>
  <c r="AB27" i="26" s="1"/>
  <c r="AA11" i="28"/>
  <c r="AB11" i="28" s="1"/>
  <c r="Z10" i="26"/>
  <c r="AA9" i="28"/>
  <c r="AB9" i="28" s="1"/>
  <c r="Z28" i="28"/>
  <c r="AA10" i="28"/>
  <c r="AB10" i="28" s="1"/>
  <c r="E3" i="26"/>
  <c r="Z48" i="28"/>
  <c r="AA46" i="28"/>
  <c r="AA27" i="28"/>
  <c r="AB27" i="28" s="1"/>
  <c r="AA47" i="28"/>
  <c r="Z12" i="28"/>
  <c r="AA10" i="27"/>
  <c r="AB10" i="27" s="1"/>
  <c r="AA27" i="27"/>
  <c r="AB27" i="27" s="1"/>
  <c r="AA46" i="27"/>
  <c r="AB46" i="27" s="1"/>
  <c r="AA9" i="27"/>
  <c r="AB9" i="27" s="1"/>
  <c r="Z28" i="27"/>
  <c r="Z29" i="27" s="1"/>
  <c r="Z47" i="27"/>
  <c r="Z11" i="27"/>
  <c r="AA8" i="27"/>
  <c r="AB8" i="27" s="1"/>
  <c r="E3" i="27"/>
  <c r="AA46" i="26"/>
  <c r="AB46" i="26" s="1"/>
  <c r="Z47" i="26"/>
  <c r="E23" i="24"/>
  <c r="E15" i="24"/>
  <c r="E19" i="24"/>
  <c r="Z30" i="26" l="1"/>
  <c r="AA30" i="26" s="1"/>
  <c r="AB30" i="26" s="1"/>
  <c r="AA29" i="26"/>
  <c r="AB29" i="26" s="1"/>
  <c r="AA12" i="28"/>
  <c r="AB12" i="28" s="1"/>
  <c r="Z13" i="28"/>
  <c r="Z14" i="28" s="1"/>
  <c r="AA28" i="28"/>
  <c r="AB28" i="28" s="1"/>
  <c r="Z29" i="28"/>
  <c r="AA48" i="28"/>
  <c r="Z49" i="28"/>
  <c r="Z11" i="26"/>
  <c r="AA10" i="26"/>
  <c r="AB10" i="26" s="1"/>
  <c r="AA11" i="27"/>
  <c r="AB11" i="27" s="1"/>
  <c r="AA28" i="27"/>
  <c r="AB28" i="27" s="1"/>
  <c r="Z48" i="27"/>
  <c r="AA47" i="27"/>
  <c r="AB47" i="27" s="1"/>
  <c r="Z12" i="27"/>
  <c r="Z30" i="27"/>
  <c r="AA29" i="27"/>
  <c r="AB29" i="27" s="1"/>
  <c r="AA47" i="26"/>
  <c r="AB47" i="26" s="1"/>
  <c r="Z48" i="26"/>
  <c r="E25" i="24"/>
  <c r="E21" i="24"/>
  <c r="E17" i="24"/>
  <c r="E24" i="24"/>
  <c r="E20" i="24"/>
  <c r="E16" i="24"/>
  <c r="E22" i="24"/>
  <c r="E14" i="24"/>
  <c r="E18" i="24"/>
  <c r="Z50" i="28" l="1"/>
  <c r="Z51" i="28" s="1"/>
  <c r="Z31" i="26"/>
  <c r="AA31" i="26" s="1"/>
  <c r="AB31" i="26" s="1"/>
  <c r="Z15" i="28"/>
  <c r="AA15" i="28" s="1"/>
  <c r="AB15" i="28" s="1"/>
  <c r="AA13" i="28"/>
  <c r="AB13" i="28" s="1"/>
  <c r="AA49" i="28"/>
  <c r="AA29" i="28"/>
  <c r="AB29" i="28" s="1"/>
  <c r="Z30" i="28"/>
  <c r="AA11" i="26"/>
  <c r="AB11" i="26" s="1"/>
  <c r="Z12" i="26"/>
  <c r="Z13" i="26" s="1"/>
  <c r="AA14" i="28"/>
  <c r="AB14" i="28" s="1"/>
  <c r="AA12" i="27"/>
  <c r="AB12" i="27" s="1"/>
  <c r="AA48" i="27"/>
  <c r="AB48" i="27" s="1"/>
  <c r="Z31" i="27"/>
  <c r="Z13" i="27"/>
  <c r="Z14" i="27" s="1"/>
  <c r="AA30" i="27"/>
  <c r="AB30" i="27" s="1"/>
  <c r="Z49" i="27"/>
  <c r="Z50" i="27" s="1"/>
  <c r="AA48" i="26"/>
  <c r="AB48" i="26" s="1"/>
  <c r="Z49" i="26"/>
  <c r="AA50" i="28" l="1"/>
  <c r="Z32" i="26"/>
  <c r="Z16" i="28"/>
  <c r="Z17" i="28" s="1"/>
  <c r="Z19" i="28" s="1"/>
  <c r="Z14" i="26"/>
  <c r="AA14" i="26" s="1"/>
  <c r="AB14" i="26" s="1"/>
  <c r="AA13" i="26"/>
  <c r="AB13" i="26" s="1"/>
  <c r="AA51" i="28"/>
  <c r="AB51" i="28" s="1"/>
  <c r="Z52" i="28"/>
  <c r="AA12" i="26"/>
  <c r="AB12" i="26" s="1"/>
  <c r="AA30" i="28"/>
  <c r="AB30" i="28" s="1"/>
  <c r="Z31" i="28"/>
  <c r="AA14" i="27"/>
  <c r="AB14" i="27" s="1"/>
  <c r="Z15" i="27"/>
  <c r="AA49" i="27"/>
  <c r="AB49" i="27" s="1"/>
  <c r="AA31" i="27"/>
  <c r="AB31" i="27" s="1"/>
  <c r="Z32" i="27"/>
  <c r="AA50" i="27"/>
  <c r="AB50" i="27" s="1"/>
  <c r="Z51" i="27"/>
  <c r="Z52" i="27" s="1"/>
  <c r="AA13" i="27"/>
  <c r="AB13" i="27" s="1"/>
  <c r="AA49" i="26"/>
  <c r="AB49" i="26" s="1"/>
  <c r="Z50" i="26"/>
  <c r="AA32" i="26" l="1"/>
  <c r="AB32" i="26" s="1"/>
  <c r="Z33" i="26"/>
  <c r="Z15" i="26"/>
  <c r="AA15" i="26" s="1"/>
  <c r="AB15" i="26" s="1"/>
  <c r="AA16" i="28"/>
  <c r="AB16" i="28" s="1"/>
  <c r="AA52" i="28"/>
  <c r="AB52" i="28" s="1"/>
  <c r="Z53" i="28"/>
  <c r="AA17" i="28"/>
  <c r="AB17" i="28" s="1"/>
  <c r="AA31" i="28"/>
  <c r="AB31" i="28" s="1"/>
  <c r="Z32" i="28"/>
  <c r="AA52" i="27"/>
  <c r="AB52" i="27" s="1"/>
  <c r="Z53" i="27"/>
  <c r="Z54" i="27" s="1"/>
  <c r="AA32" i="27"/>
  <c r="AB32" i="27" s="1"/>
  <c r="Z33" i="27"/>
  <c r="Z34" i="27" s="1"/>
  <c r="AA15" i="27"/>
  <c r="AB15" i="27" s="1"/>
  <c r="Z16" i="27"/>
  <c r="AA51" i="27"/>
  <c r="AB51" i="27" s="1"/>
  <c r="AA50" i="26"/>
  <c r="AB50" i="26" s="1"/>
  <c r="Z51" i="26"/>
  <c r="AA33" i="26" l="1"/>
  <c r="AB33" i="26" s="1"/>
  <c r="Z34" i="26"/>
  <c r="Z16" i="26"/>
  <c r="Z17" i="26" s="1"/>
  <c r="AC17" i="28"/>
  <c r="AD17" i="28" s="1"/>
  <c r="AE17" i="28" s="1"/>
  <c r="AF17" i="28" s="1"/>
  <c r="AA53" i="28"/>
  <c r="AB53" i="28" s="1"/>
  <c r="AA32" i="28"/>
  <c r="AB32" i="28" s="1"/>
  <c r="Z33" i="28"/>
  <c r="AC8" i="28"/>
  <c r="AC9" i="28"/>
  <c r="AD9" i="28" s="1"/>
  <c r="AC10" i="28"/>
  <c r="AD10" i="28" s="1"/>
  <c r="AC11" i="28"/>
  <c r="AD11" i="28" s="1"/>
  <c r="AC12" i="28"/>
  <c r="AD12" i="28" s="1"/>
  <c r="AC15" i="28"/>
  <c r="AD15" i="28" s="1"/>
  <c r="AC13" i="28"/>
  <c r="AD13" i="28" s="1"/>
  <c r="AC14" i="28"/>
  <c r="AD14" i="28" s="1"/>
  <c r="AC16" i="28"/>
  <c r="AD16" i="28" s="1"/>
  <c r="Z54" i="28"/>
  <c r="AA33" i="27"/>
  <c r="AB33" i="27" s="1"/>
  <c r="AA53" i="27"/>
  <c r="AB53" i="27" s="1"/>
  <c r="AA54" i="27"/>
  <c r="AB54" i="27" s="1"/>
  <c r="Z55" i="27"/>
  <c r="Z57" i="27" s="1"/>
  <c r="AA16" i="27"/>
  <c r="AB16" i="27" s="1"/>
  <c r="Z17" i="27"/>
  <c r="Z19" i="27" s="1"/>
  <c r="AA34" i="27"/>
  <c r="AB34" i="27" s="1"/>
  <c r="Z35" i="27"/>
  <c r="AA51" i="26"/>
  <c r="AB51" i="26" s="1"/>
  <c r="Z52" i="26"/>
  <c r="Z35" i="26" l="1"/>
  <c r="AA35" i="26" s="1"/>
  <c r="AB35" i="26" s="1"/>
  <c r="AA34" i="26"/>
  <c r="AB34" i="26" s="1"/>
  <c r="AC19" i="28"/>
  <c r="AA17" i="26"/>
  <c r="AB17" i="26" s="1"/>
  <c r="Z19" i="26"/>
  <c r="AA16" i="26"/>
  <c r="AB16" i="26" s="1"/>
  <c r="AE14" i="28"/>
  <c r="AF14" i="28" s="1"/>
  <c r="AE11" i="28"/>
  <c r="AF11" i="28" s="1"/>
  <c r="AA33" i="28"/>
  <c r="AB33" i="28" s="1"/>
  <c r="Z34" i="28"/>
  <c r="AE10" i="28"/>
  <c r="AF10" i="28" s="1"/>
  <c r="AA54" i="28"/>
  <c r="AB54" i="28" s="1"/>
  <c r="Z55" i="28"/>
  <c r="Z57" i="28" s="1"/>
  <c r="AE15" i="28"/>
  <c r="AF15" i="28" s="1"/>
  <c r="AE9" i="28"/>
  <c r="AF9" i="28" s="1"/>
  <c r="AE13" i="28"/>
  <c r="AF13" i="28" s="1"/>
  <c r="AC11" i="26"/>
  <c r="AD11" i="26" s="1"/>
  <c r="AE11" i="26" s="1"/>
  <c r="AF11" i="26" s="1"/>
  <c r="AC14" i="26"/>
  <c r="AD14" i="26" s="1"/>
  <c r="AE14" i="26" s="1"/>
  <c r="AF14" i="26" s="1"/>
  <c r="AC8" i="26"/>
  <c r="AC12" i="26"/>
  <c r="AD12" i="26" s="1"/>
  <c r="AE12" i="26" s="1"/>
  <c r="AF12" i="26" s="1"/>
  <c r="AC10" i="26"/>
  <c r="AD10" i="26" s="1"/>
  <c r="AE10" i="26" s="1"/>
  <c r="AF10" i="26" s="1"/>
  <c r="AC13" i="26"/>
  <c r="AD13" i="26" s="1"/>
  <c r="AE13" i="26" s="1"/>
  <c r="AF13" i="26" s="1"/>
  <c r="AC9" i="26"/>
  <c r="AD9" i="26" s="1"/>
  <c r="AE9" i="26" s="1"/>
  <c r="AF9" i="26" s="1"/>
  <c r="AC15" i="26"/>
  <c r="AD15" i="26" s="1"/>
  <c r="AE15" i="26" s="1"/>
  <c r="AF15" i="26" s="1"/>
  <c r="AE16" i="28"/>
  <c r="AF16" i="28" s="1"/>
  <c r="AE12" i="28"/>
  <c r="AF12" i="28" s="1"/>
  <c r="AD8" i="28"/>
  <c r="AD19" i="28" s="1"/>
  <c r="AC8" i="27"/>
  <c r="AC10" i="27"/>
  <c r="AD10" i="27" s="1"/>
  <c r="AC9" i="27"/>
  <c r="AD9" i="27" s="1"/>
  <c r="AC11" i="27"/>
  <c r="AD11" i="27" s="1"/>
  <c r="AC12" i="27"/>
  <c r="AD12" i="27" s="1"/>
  <c r="AC14" i="27"/>
  <c r="AD14" i="27" s="1"/>
  <c r="AC13" i="27"/>
  <c r="AD13" i="27" s="1"/>
  <c r="AC15" i="27"/>
  <c r="AD15" i="27" s="1"/>
  <c r="AC16" i="27"/>
  <c r="AD16" i="27" s="1"/>
  <c r="AA55" i="27"/>
  <c r="AB55" i="27" s="1"/>
  <c r="AA35" i="27"/>
  <c r="AB35" i="27" s="1"/>
  <c r="Z36" i="27"/>
  <c r="Z38" i="27" s="1"/>
  <c r="AA17" i="27"/>
  <c r="AB17" i="27" s="1"/>
  <c r="AC17" i="27" s="1"/>
  <c r="AD17" i="27" s="1"/>
  <c r="AA52" i="26"/>
  <c r="AB52" i="26" s="1"/>
  <c r="Z53" i="26"/>
  <c r="AC17" i="26" l="1"/>
  <c r="AD17" i="26" s="1"/>
  <c r="AE17" i="26" s="1"/>
  <c r="AF17" i="26" s="1"/>
  <c r="AC16" i="26"/>
  <c r="AD16" i="26" s="1"/>
  <c r="AE16" i="26" s="1"/>
  <c r="AF16" i="26" s="1"/>
  <c r="Z36" i="26"/>
  <c r="AC19" i="27"/>
  <c r="AE8" i="28"/>
  <c r="AF8" i="28" s="1"/>
  <c r="AA34" i="28"/>
  <c r="AB34" i="28" s="1"/>
  <c r="Z35" i="28"/>
  <c r="AD8" i="26"/>
  <c r="AA55" i="28"/>
  <c r="AB49" i="28" s="1"/>
  <c r="AE17" i="27"/>
  <c r="AF17" i="27" s="1"/>
  <c r="AC46" i="27"/>
  <c r="AC47" i="27"/>
  <c r="AD47" i="27" s="1"/>
  <c r="AC48" i="27"/>
  <c r="AD48" i="27" s="1"/>
  <c r="AC49" i="27"/>
  <c r="AD49" i="27" s="1"/>
  <c r="AC50" i="27"/>
  <c r="AD50" i="27" s="1"/>
  <c r="AC52" i="27"/>
  <c r="AD52" i="27" s="1"/>
  <c r="AC51" i="27"/>
  <c r="AD51" i="27" s="1"/>
  <c r="AC54" i="27"/>
  <c r="AD54" i="27" s="1"/>
  <c r="AC53" i="27"/>
  <c r="AD53" i="27" s="1"/>
  <c r="AE15" i="27"/>
  <c r="AF15" i="27" s="1"/>
  <c r="AE11" i="27"/>
  <c r="AF11" i="27" s="1"/>
  <c r="AA36" i="27"/>
  <c r="AB36" i="27" s="1"/>
  <c r="AC55" i="27"/>
  <c r="AD55" i="27" s="1"/>
  <c r="AE13" i="27"/>
  <c r="AF13" i="27" s="1"/>
  <c r="AE9" i="27"/>
  <c r="AF9" i="27" s="1"/>
  <c r="AE14" i="27"/>
  <c r="AF14" i="27" s="1"/>
  <c r="AE10" i="27"/>
  <c r="AF10" i="27" s="1"/>
  <c r="AE16" i="27"/>
  <c r="AF16" i="27" s="1"/>
  <c r="AE12" i="27"/>
  <c r="AF12" i="27" s="1"/>
  <c r="AD8" i="27"/>
  <c r="AD19" i="27" s="1"/>
  <c r="AA53" i="26"/>
  <c r="AB53" i="26" s="1"/>
  <c r="Z54" i="26"/>
  <c r="AB50" i="28" l="1"/>
  <c r="AB47" i="28"/>
  <c r="AB48" i="28"/>
  <c r="AB55" i="28"/>
  <c r="AB46" i="28"/>
  <c r="AC46" i="28" s="1"/>
  <c r="AD19" i="26"/>
  <c r="AC19" i="26"/>
  <c r="AC57" i="27"/>
  <c r="Z38" i="26"/>
  <c r="AA36" i="26"/>
  <c r="AB36" i="26" s="1"/>
  <c r="AC36" i="27"/>
  <c r="AD36" i="27" s="1"/>
  <c r="AE36" i="27" s="1"/>
  <c r="AF36" i="27" s="1"/>
  <c r="AC55" i="28"/>
  <c r="AD55" i="28" s="1"/>
  <c r="AE55" i="28" s="1"/>
  <c r="AF55" i="28" s="1"/>
  <c r="AE8" i="26"/>
  <c r="AF8" i="26" s="1"/>
  <c r="AG17" i="28"/>
  <c r="AG14" i="28"/>
  <c r="AG10" i="28"/>
  <c r="AG9" i="28"/>
  <c r="AG16" i="28"/>
  <c r="AG15" i="28"/>
  <c r="AG12" i="28"/>
  <c r="AG11" i="28"/>
  <c r="AG13" i="28"/>
  <c r="AA35" i="28"/>
  <c r="AB35" i="28" s="1"/>
  <c r="Z36" i="28"/>
  <c r="Z38" i="28" s="1"/>
  <c r="AG8" i="28"/>
  <c r="AC47" i="28"/>
  <c r="AD47" i="28" s="1"/>
  <c r="AC48" i="28"/>
  <c r="AD48" i="28" s="1"/>
  <c r="AC50" i="28"/>
  <c r="AD50" i="28" s="1"/>
  <c r="AC49" i="28"/>
  <c r="AC51" i="28"/>
  <c r="AD51" i="28" s="1"/>
  <c r="AC52" i="28"/>
  <c r="AD52" i="28" s="1"/>
  <c r="AC53" i="28"/>
  <c r="AD53" i="28" s="1"/>
  <c r="AC54" i="28"/>
  <c r="AD54" i="28" s="1"/>
  <c r="AE8" i="27"/>
  <c r="AF8" i="27" s="1"/>
  <c r="AE52" i="27"/>
  <c r="AF52" i="27" s="1"/>
  <c r="AE47" i="27"/>
  <c r="AF47" i="27" s="1"/>
  <c r="AE55" i="27"/>
  <c r="AF55" i="27" s="1"/>
  <c r="AE53" i="27"/>
  <c r="AF53" i="27" s="1"/>
  <c r="AE50" i="27"/>
  <c r="AF50" i="27" s="1"/>
  <c r="AD46" i="27"/>
  <c r="AD57" i="27" s="1"/>
  <c r="AC27" i="27"/>
  <c r="AC28" i="27"/>
  <c r="AD28" i="27" s="1"/>
  <c r="AC29" i="27"/>
  <c r="AD29" i="27" s="1"/>
  <c r="AC30" i="27"/>
  <c r="AD30" i="27" s="1"/>
  <c r="AC31" i="27"/>
  <c r="AD31" i="27" s="1"/>
  <c r="AC32" i="27"/>
  <c r="AD32" i="27" s="1"/>
  <c r="AC33" i="27"/>
  <c r="AD33" i="27" s="1"/>
  <c r="AC34" i="27"/>
  <c r="AD34" i="27" s="1"/>
  <c r="AC35" i="27"/>
  <c r="AD35" i="27" s="1"/>
  <c r="AE54" i="27"/>
  <c r="AF54" i="27" s="1"/>
  <c r="AE49" i="27"/>
  <c r="AF49" i="27" s="1"/>
  <c r="AE51" i="27"/>
  <c r="AF51" i="27" s="1"/>
  <c r="AE48" i="27"/>
  <c r="AF48" i="27" s="1"/>
  <c r="AA54" i="26"/>
  <c r="AB54" i="26" s="1"/>
  <c r="Z55" i="26"/>
  <c r="Z57" i="26" s="1"/>
  <c r="AC57" i="28" l="1"/>
  <c r="AC36" i="26"/>
  <c r="AD36" i="26" s="1"/>
  <c r="AE36" i="26" s="1"/>
  <c r="AF36" i="26" s="1"/>
  <c r="AC38" i="27"/>
  <c r="AC30" i="26"/>
  <c r="AD30" i="26" s="1"/>
  <c r="AE30" i="26" s="1"/>
  <c r="AF30" i="26" s="1"/>
  <c r="AC33" i="26"/>
  <c r="AD33" i="26" s="1"/>
  <c r="AE33" i="26" s="1"/>
  <c r="AF33" i="26" s="1"/>
  <c r="AC29" i="26"/>
  <c r="AD29" i="26" s="1"/>
  <c r="AE29" i="26" s="1"/>
  <c r="AF29" i="26" s="1"/>
  <c r="AC34" i="26"/>
  <c r="AD34" i="26" s="1"/>
  <c r="AE34" i="26" s="1"/>
  <c r="AF34" i="26" s="1"/>
  <c r="AC28" i="26"/>
  <c r="AD28" i="26" s="1"/>
  <c r="AE28" i="26" s="1"/>
  <c r="AF28" i="26" s="1"/>
  <c r="AC31" i="26"/>
  <c r="AD31" i="26" s="1"/>
  <c r="AE31" i="26" s="1"/>
  <c r="AF31" i="26" s="1"/>
  <c r="AC35" i="26"/>
  <c r="AD35" i="26" s="1"/>
  <c r="AE35" i="26" s="1"/>
  <c r="AF35" i="26" s="1"/>
  <c r="AC27" i="26"/>
  <c r="AC32" i="26"/>
  <c r="AD32" i="26" s="1"/>
  <c r="AE32" i="26" s="1"/>
  <c r="AF32" i="26" s="1"/>
  <c r="AG19" i="28"/>
  <c r="AG8" i="26"/>
  <c r="AE51" i="28"/>
  <c r="AF51" i="28" s="1"/>
  <c r="AE47" i="28"/>
  <c r="AG14" i="26"/>
  <c r="AG9" i="26"/>
  <c r="AG11" i="26"/>
  <c r="AG13" i="26"/>
  <c r="AG16" i="26"/>
  <c r="AG15" i="26"/>
  <c r="AG10" i="26"/>
  <c r="AG17" i="26"/>
  <c r="AG12" i="26"/>
  <c r="AE54" i="28"/>
  <c r="AF54" i="28" s="1"/>
  <c r="AD46" i="28"/>
  <c r="AG8" i="27"/>
  <c r="AE53" i="28"/>
  <c r="AF53" i="28" s="1"/>
  <c r="AE50" i="28"/>
  <c r="AH8" i="28"/>
  <c r="M9" i="28" s="1"/>
  <c r="X9" i="28" s="1"/>
  <c r="Y9" i="28" s="1"/>
  <c r="AE52" i="28"/>
  <c r="AF52" i="28" s="1"/>
  <c r="AE48" i="28"/>
  <c r="AA36" i="28"/>
  <c r="AB36" i="28" s="1"/>
  <c r="AE33" i="27"/>
  <c r="AF33" i="27" s="1"/>
  <c r="AE29" i="27"/>
  <c r="AF29" i="27" s="1"/>
  <c r="AE46" i="27"/>
  <c r="AF46" i="27" s="1"/>
  <c r="AE32" i="27"/>
  <c r="AF32" i="27" s="1"/>
  <c r="AE28" i="27"/>
  <c r="AF28" i="27" s="1"/>
  <c r="AE35" i="27"/>
  <c r="AF35" i="27" s="1"/>
  <c r="AE31" i="27"/>
  <c r="AF31" i="27" s="1"/>
  <c r="AD27" i="27"/>
  <c r="AD38" i="27" s="1"/>
  <c r="AE34" i="27"/>
  <c r="AF34" i="27" s="1"/>
  <c r="AE30" i="27"/>
  <c r="AF30" i="27" s="1"/>
  <c r="AG13" i="27"/>
  <c r="AG14" i="27"/>
  <c r="AG17" i="27"/>
  <c r="AG11" i="27"/>
  <c r="AG12" i="27"/>
  <c r="AG9" i="27"/>
  <c r="AG10" i="27"/>
  <c r="AG15" i="27"/>
  <c r="AG16" i="27"/>
  <c r="AA55" i="26"/>
  <c r="AB55" i="26" s="1"/>
  <c r="AD49" i="28" l="1"/>
  <c r="AE49" i="28" s="1"/>
  <c r="AC38" i="26"/>
  <c r="AD27" i="26"/>
  <c r="AG19" i="27"/>
  <c r="AG19" i="26"/>
  <c r="AH8" i="26" s="1"/>
  <c r="AH9" i="26" s="1"/>
  <c r="AH10" i="26" s="1"/>
  <c r="AG46" i="27"/>
  <c r="AC27" i="28"/>
  <c r="AC28" i="28"/>
  <c r="AD28" i="28" s="1"/>
  <c r="AC29" i="28"/>
  <c r="AD29" i="28" s="1"/>
  <c r="AC30" i="28"/>
  <c r="AD30" i="28" s="1"/>
  <c r="AC31" i="28"/>
  <c r="AD31" i="28" s="1"/>
  <c r="AC32" i="28"/>
  <c r="AD32" i="28" s="1"/>
  <c r="AC33" i="28"/>
  <c r="AD33" i="28" s="1"/>
  <c r="AC34" i="28"/>
  <c r="AD34" i="28" s="1"/>
  <c r="AC35" i="28"/>
  <c r="AD35" i="28" s="1"/>
  <c r="AH8" i="27"/>
  <c r="AH9" i="28"/>
  <c r="AC36" i="28"/>
  <c r="AD36" i="28" s="1"/>
  <c r="M8" i="28"/>
  <c r="AE46" i="28"/>
  <c r="AF47" i="28" s="1"/>
  <c r="AC55" i="26"/>
  <c r="AD55" i="26" s="1"/>
  <c r="AE55" i="26" s="1"/>
  <c r="AF55" i="26" s="1"/>
  <c r="AE27" i="27"/>
  <c r="AF27" i="27" s="1"/>
  <c r="AG47" i="27"/>
  <c r="AG49" i="27"/>
  <c r="AG50" i="27"/>
  <c r="AG48" i="27"/>
  <c r="AG52" i="27"/>
  <c r="AG55" i="27"/>
  <c r="AG54" i="27"/>
  <c r="AG53" i="27"/>
  <c r="AG51" i="27"/>
  <c r="AC46" i="26"/>
  <c r="AC47" i="26"/>
  <c r="AD47" i="26" s="1"/>
  <c r="AC48" i="26"/>
  <c r="AD48" i="26" s="1"/>
  <c r="AC49" i="26"/>
  <c r="AD49" i="26" s="1"/>
  <c r="AC50" i="26"/>
  <c r="AD50" i="26" s="1"/>
  <c r="AC51" i="26"/>
  <c r="AD51" i="26" s="1"/>
  <c r="AC52" i="26"/>
  <c r="AD52" i="26" s="1"/>
  <c r="AC53" i="26"/>
  <c r="AD53" i="26" s="1"/>
  <c r="AC54" i="26"/>
  <c r="AD54" i="26" s="1"/>
  <c r="AF50" i="28" l="1"/>
  <c r="AF48" i="28"/>
  <c r="AF46" i="28"/>
  <c r="AF49" i="28"/>
  <c r="AD57" i="28"/>
  <c r="AG55" i="28" s="1"/>
  <c r="AG57" i="27"/>
  <c r="AH46" i="27" s="1"/>
  <c r="AC57" i="26"/>
  <c r="AC38" i="28"/>
  <c r="AD38" i="26"/>
  <c r="AE27" i="26"/>
  <c r="AF27" i="26" s="1"/>
  <c r="M8" i="27"/>
  <c r="X8" i="27" s="1"/>
  <c r="Y8" i="27" s="1"/>
  <c r="M46" i="27"/>
  <c r="X46" i="27" s="1"/>
  <c r="Y46" i="27" s="1"/>
  <c r="M8" i="26"/>
  <c r="X8" i="26" s="1"/>
  <c r="Y8" i="26" s="1"/>
  <c r="AG27" i="27"/>
  <c r="AH9" i="27"/>
  <c r="M10" i="27" s="1"/>
  <c r="X10" i="27" s="1"/>
  <c r="Y10" i="27" s="1"/>
  <c r="M9" i="27"/>
  <c r="X9" i="27" s="1"/>
  <c r="Y9" i="27" s="1"/>
  <c r="AE33" i="28"/>
  <c r="AF33" i="28" s="1"/>
  <c r="AE29" i="28"/>
  <c r="AF29" i="28" s="1"/>
  <c r="AH10" i="28"/>
  <c r="M11" i="28" s="1"/>
  <c r="AE32" i="28"/>
  <c r="AF32" i="28" s="1"/>
  <c r="AE28" i="28"/>
  <c r="AF28" i="28" s="1"/>
  <c r="M10" i="26"/>
  <c r="X10" i="26" s="1"/>
  <c r="Y10" i="26" s="1"/>
  <c r="M10" i="28"/>
  <c r="X10" i="28" s="1"/>
  <c r="Y10" i="28" s="1"/>
  <c r="AE35" i="28"/>
  <c r="AF35" i="28" s="1"/>
  <c r="AE31" i="28"/>
  <c r="AF31" i="28" s="1"/>
  <c r="AD27" i="28"/>
  <c r="AD38" i="28" s="1"/>
  <c r="X8" i="28"/>
  <c r="Y8" i="28" s="1"/>
  <c r="AE36" i="28"/>
  <c r="AF36" i="28" s="1"/>
  <c r="AE34" i="28"/>
  <c r="AF34" i="28" s="1"/>
  <c r="AE30" i="28"/>
  <c r="AF30" i="28" s="1"/>
  <c r="M9" i="26"/>
  <c r="X9" i="26" s="1"/>
  <c r="Y9" i="26" s="1"/>
  <c r="AG36" i="27"/>
  <c r="AG33" i="27"/>
  <c r="AG28" i="27"/>
  <c r="AG31" i="27"/>
  <c r="AG34" i="27"/>
  <c r="AG29" i="27"/>
  <c r="AG32" i="27"/>
  <c r="AG35" i="27"/>
  <c r="AG30" i="27"/>
  <c r="AE54" i="26"/>
  <c r="AF54" i="26" s="1"/>
  <c r="AE50" i="26"/>
  <c r="AF50" i="26" s="1"/>
  <c r="AD46" i="26"/>
  <c r="AD57" i="26" s="1"/>
  <c r="AH11" i="26"/>
  <c r="M12" i="26" s="1"/>
  <c r="X12" i="26" s="1"/>
  <c r="Y12" i="26" s="1"/>
  <c r="AE53" i="26"/>
  <c r="AF53" i="26" s="1"/>
  <c r="AE49" i="26"/>
  <c r="AF49" i="26" s="1"/>
  <c r="M11" i="26"/>
  <c r="AE52" i="26"/>
  <c r="AF52" i="26" s="1"/>
  <c r="AE48" i="26"/>
  <c r="AF48" i="26" s="1"/>
  <c r="AE51" i="26"/>
  <c r="AF51" i="26" s="1"/>
  <c r="AE47" i="26"/>
  <c r="AF47" i="26" s="1"/>
  <c r="AG53" i="28" l="1"/>
  <c r="AG47" i="28"/>
  <c r="AG50" i="28"/>
  <c r="AG51" i="28"/>
  <c r="AG46" i="28"/>
  <c r="M46" i="28" s="1"/>
  <c r="X46" i="28" s="1"/>
  <c r="Y46" i="28" s="1"/>
  <c r="AG49" i="28"/>
  <c r="AG54" i="28"/>
  <c r="AG48" i="28"/>
  <c r="AG52" i="28"/>
  <c r="AH10" i="27"/>
  <c r="M11" i="27" s="1"/>
  <c r="X11" i="27" s="1"/>
  <c r="Y11" i="27" s="1"/>
  <c r="M27" i="27"/>
  <c r="X27" i="27" s="1"/>
  <c r="Y27" i="27" s="1"/>
  <c r="AG38" i="27"/>
  <c r="AH27" i="27" s="1"/>
  <c r="AG27" i="26"/>
  <c r="M27" i="26" s="1"/>
  <c r="X27" i="26" s="1"/>
  <c r="Y27" i="26" s="1"/>
  <c r="AG28" i="26"/>
  <c r="AG30" i="26"/>
  <c r="AG34" i="26"/>
  <c r="AG36" i="26"/>
  <c r="AG33" i="26"/>
  <c r="AG32" i="26"/>
  <c r="AG29" i="26"/>
  <c r="AG35" i="26"/>
  <c r="AG31" i="26"/>
  <c r="X11" i="28"/>
  <c r="Y11" i="28" s="1"/>
  <c r="AH11" i="28"/>
  <c r="AE27" i="28"/>
  <c r="AF27" i="28" s="1"/>
  <c r="AH47" i="27"/>
  <c r="AH12" i="26"/>
  <c r="AH13" i="26" s="1"/>
  <c r="M14" i="26" s="1"/>
  <c r="X14" i="26" s="1"/>
  <c r="Y14" i="26" s="1"/>
  <c r="AE46" i="26"/>
  <c r="AF46" i="26" s="1"/>
  <c r="X11" i="26"/>
  <c r="Y11" i="26" s="1"/>
  <c r="AG57" i="28" l="1"/>
  <c r="AH46" i="28" s="1"/>
  <c r="AH11" i="27"/>
  <c r="AH12" i="27" s="1"/>
  <c r="AH13" i="27" s="1"/>
  <c r="AH14" i="27" s="1"/>
  <c r="AG38" i="26"/>
  <c r="AH27" i="26" s="1"/>
  <c r="AH28" i="26" s="1"/>
  <c r="AH29" i="26" s="1"/>
  <c r="M13" i="26"/>
  <c r="X13" i="26" s="1"/>
  <c r="Y13" i="26" s="1"/>
  <c r="AG32" i="28"/>
  <c r="AG31" i="28"/>
  <c r="AG34" i="28"/>
  <c r="AG33" i="28"/>
  <c r="AG36" i="28"/>
  <c r="AG28" i="28"/>
  <c r="AG35" i="28"/>
  <c r="AG30" i="28"/>
  <c r="AG29" i="28"/>
  <c r="M12" i="28"/>
  <c r="AH12" i="28"/>
  <c r="AH13" i="28" s="1"/>
  <c r="AG27" i="28"/>
  <c r="AH47" i="28"/>
  <c r="AH15" i="27"/>
  <c r="M16" i="27" s="1"/>
  <c r="X16" i="27" s="1"/>
  <c r="Y16" i="27" s="1"/>
  <c r="AH48" i="27"/>
  <c r="AH28" i="27"/>
  <c r="M13" i="27"/>
  <c r="X13" i="27" s="1"/>
  <c r="Y13" i="27" s="1"/>
  <c r="M14" i="27"/>
  <c r="X14" i="27" s="1"/>
  <c r="Y14" i="27" s="1"/>
  <c r="AG55" i="26"/>
  <c r="AG49" i="26"/>
  <c r="AG51" i="26"/>
  <c r="AG50" i="26"/>
  <c r="AG52" i="26"/>
  <c r="AG53" i="26"/>
  <c r="AG47" i="26"/>
  <c r="AG54" i="26"/>
  <c r="AG48" i="26"/>
  <c r="AG46" i="26"/>
  <c r="AH14" i="26"/>
  <c r="M12" i="27" l="1"/>
  <c r="M15" i="27"/>
  <c r="X15" i="27" s="1"/>
  <c r="Y15" i="27" s="1"/>
  <c r="AG57" i="26"/>
  <c r="AG38" i="28"/>
  <c r="AH16" i="27"/>
  <c r="M17" i="27" s="1"/>
  <c r="X17" i="27" s="1"/>
  <c r="Y17" i="27" s="1"/>
  <c r="X12" i="28"/>
  <c r="Y12" i="28" s="1"/>
  <c r="M27" i="28"/>
  <c r="AH27" i="28"/>
  <c r="AH48" i="28"/>
  <c r="AH49" i="28" s="1"/>
  <c r="AH14" i="28"/>
  <c r="AH15" i="28" s="1"/>
  <c r="M16" i="28" s="1"/>
  <c r="X16" i="28" s="1"/>
  <c r="Y16" i="28" s="1"/>
  <c r="M13" i="28"/>
  <c r="X13" i="28" s="1"/>
  <c r="Y13" i="28" s="1"/>
  <c r="M14" i="28"/>
  <c r="X14" i="28" s="1"/>
  <c r="Y14" i="28" s="1"/>
  <c r="AH29" i="27"/>
  <c r="X12" i="27"/>
  <c r="Y12" i="27" s="1"/>
  <c r="AH49" i="27"/>
  <c r="AH50" i="27" s="1"/>
  <c r="AH51" i="27" s="1"/>
  <c r="AH52" i="27" s="1"/>
  <c r="M46" i="26"/>
  <c r="AH46" i="26"/>
  <c r="AH30" i="26"/>
  <c r="AH31" i="26" s="1"/>
  <c r="M15" i="26"/>
  <c r="AH15" i="26"/>
  <c r="M20" i="27" l="1"/>
  <c r="X20" i="27"/>
  <c r="X22" i="27" s="1"/>
  <c r="AH17" i="27"/>
  <c r="M29" i="27" s="1"/>
  <c r="X29" i="27" s="1"/>
  <c r="Y29" i="27" s="1"/>
  <c r="M15" i="28"/>
  <c r="X15" i="28" s="1"/>
  <c r="Y15" i="28" s="1"/>
  <c r="AH28" i="28"/>
  <c r="AH30" i="27"/>
  <c r="AH50" i="28"/>
  <c r="AH51" i="28" s="1"/>
  <c r="X27" i="28"/>
  <c r="Y27" i="28" s="1"/>
  <c r="AH16" i="28"/>
  <c r="AH53" i="27"/>
  <c r="AH32" i="26"/>
  <c r="AH33" i="26" s="1"/>
  <c r="AH34" i="26" s="1"/>
  <c r="AH47" i="26"/>
  <c r="M16" i="26"/>
  <c r="X16" i="26" s="1"/>
  <c r="Y16" i="26" s="1"/>
  <c r="AH16" i="26"/>
  <c r="X15" i="26"/>
  <c r="Y15" i="26" s="1"/>
  <c r="X46" i="26"/>
  <c r="Y46" i="26" s="1"/>
  <c r="M31" i="27" l="1"/>
  <c r="X31" i="27" s="1"/>
  <c r="Y31" i="27" s="1"/>
  <c r="M28" i="27"/>
  <c r="X28" i="27" s="1"/>
  <c r="Y28" i="27" s="1"/>
  <c r="AH31" i="27"/>
  <c r="M32" i="27" s="1"/>
  <c r="X32" i="27" s="1"/>
  <c r="Y32" i="27" s="1"/>
  <c r="M30" i="27"/>
  <c r="X30" i="27" s="1"/>
  <c r="Y30" i="27" s="1"/>
  <c r="AH52" i="28"/>
  <c r="AH53" i="28" s="1"/>
  <c r="AH54" i="28" s="1"/>
  <c r="AH17" i="28"/>
  <c r="M28" i="28" s="1"/>
  <c r="M17" i="28"/>
  <c r="AH29" i="28"/>
  <c r="AH54" i="27"/>
  <c r="AH48" i="26"/>
  <c r="AH49" i="26" s="1"/>
  <c r="AH35" i="26"/>
  <c r="AH17" i="26"/>
  <c r="M34" i="26" s="1"/>
  <c r="X34" i="26" s="1"/>
  <c r="Y34" i="26" s="1"/>
  <c r="M17" i="26"/>
  <c r="AH32" i="27" l="1"/>
  <c r="M33" i="27" s="1"/>
  <c r="X33" i="27" s="1"/>
  <c r="Y33" i="27" s="1"/>
  <c r="M29" i="28"/>
  <c r="X29" i="28" s="1"/>
  <c r="Y29" i="28" s="1"/>
  <c r="AH55" i="28"/>
  <c r="AH30" i="28"/>
  <c r="AH31" i="28" s="1"/>
  <c r="X28" i="28"/>
  <c r="Y28" i="28" s="1"/>
  <c r="M31" i="26"/>
  <c r="X31" i="26" s="1"/>
  <c r="Y31" i="26" s="1"/>
  <c r="X17" i="28"/>
  <c r="Y17" i="28" s="1"/>
  <c r="X20" i="28" s="1"/>
  <c r="X22" i="28" s="1"/>
  <c r="M20" i="28"/>
  <c r="AH33" i="27"/>
  <c r="M34" i="27" s="1"/>
  <c r="X34" i="27" s="1"/>
  <c r="Y34" i="27" s="1"/>
  <c r="M30" i="28"/>
  <c r="X30" i="28" s="1"/>
  <c r="Y30" i="28" s="1"/>
  <c r="AH50" i="26"/>
  <c r="AH51" i="26" s="1"/>
  <c r="AH55" i="27"/>
  <c r="M30" i="26"/>
  <c r="X30" i="26" s="1"/>
  <c r="Y30" i="26" s="1"/>
  <c r="M33" i="26"/>
  <c r="X33" i="26" s="1"/>
  <c r="Y33" i="26" s="1"/>
  <c r="X17" i="26"/>
  <c r="Y17" i="26" s="1"/>
  <c r="X20" i="26" s="1"/>
  <c r="X22" i="26" s="1"/>
  <c r="M20" i="26"/>
  <c r="M36" i="26"/>
  <c r="X36" i="26" s="1"/>
  <c r="Y36" i="26" s="1"/>
  <c r="AH36" i="26"/>
  <c r="M47" i="26" s="1"/>
  <c r="M32" i="26"/>
  <c r="X32" i="26" s="1"/>
  <c r="Y32" i="26" s="1"/>
  <c r="M29" i="26"/>
  <c r="X29" i="26" s="1"/>
  <c r="Y29" i="26" s="1"/>
  <c r="M35" i="26"/>
  <c r="X35" i="26" s="1"/>
  <c r="Y35" i="26" s="1"/>
  <c r="M28" i="26"/>
  <c r="M31" i="28" l="1"/>
  <c r="X31" i="28" s="1"/>
  <c r="Y31" i="28" s="1"/>
  <c r="AH52" i="26"/>
  <c r="M53" i="26" s="1"/>
  <c r="X53" i="26" s="1"/>
  <c r="Y53" i="26" s="1"/>
  <c r="AH34" i="27"/>
  <c r="AH35" i="27" s="1"/>
  <c r="M48" i="26"/>
  <c r="X48" i="26" s="1"/>
  <c r="Y48" i="26" s="1"/>
  <c r="M32" i="28"/>
  <c r="X32" i="28" s="1"/>
  <c r="Y32" i="28" s="1"/>
  <c r="AH32" i="28"/>
  <c r="M51" i="26"/>
  <c r="X51" i="26" s="1"/>
  <c r="Y51" i="26" s="1"/>
  <c r="M52" i="26"/>
  <c r="X52" i="26" s="1"/>
  <c r="Y52" i="26" s="1"/>
  <c r="M49" i="26"/>
  <c r="X49" i="26" s="1"/>
  <c r="Y49" i="26" s="1"/>
  <c r="M50" i="26"/>
  <c r="X50" i="26" s="1"/>
  <c r="Y50" i="26" s="1"/>
  <c r="X47" i="26"/>
  <c r="Y47" i="26" s="1"/>
  <c r="X28" i="26"/>
  <c r="Y28" i="26" s="1"/>
  <c r="X39" i="26" s="1"/>
  <c r="X41" i="26" s="1"/>
  <c r="M39" i="26"/>
  <c r="AH53" i="26" l="1"/>
  <c r="AH54" i="26" s="1"/>
  <c r="M35" i="27"/>
  <c r="X35" i="27" s="1"/>
  <c r="Y35" i="27" s="1"/>
  <c r="AH33" i="28"/>
  <c r="M34" i="28" s="1"/>
  <c r="X34" i="28" s="1"/>
  <c r="Y34" i="28" s="1"/>
  <c r="M33" i="28"/>
  <c r="X33" i="28" s="1"/>
  <c r="Y33" i="28" s="1"/>
  <c r="AH36" i="27"/>
  <c r="M55" i="27" s="1"/>
  <c r="X55" i="27" s="1"/>
  <c r="Y55" i="27" s="1"/>
  <c r="M36" i="27"/>
  <c r="M54" i="26" l="1"/>
  <c r="X54" i="26" s="1"/>
  <c r="Y54" i="26" s="1"/>
  <c r="M55" i="26"/>
  <c r="X55" i="26" s="1"/>
  <c r="Y55" i="26" s="1"/>
  <c r="AH55" i="26"/>
  <c r="AH34" i="28"/>
  <c r="AH35" i="28" s="1"/>
  <c r="X36" i="27"/>
  <c r="Y36" i="27" s="1"/>
  <c r="X39" i="27" s="1"/>
  <c r="X41" i="27" s="1"/>
  <c r="M39" i="27"/>
  <c r="M48" i="27"/>
  <c r="X48" i="27" s="1"/>
  <c r="Y48" i="27" s="1"/>
  <c r="M51" i="27"/>
  <c r="X51" i="27" s="1"/>
  <c r="Y51" i="27" s="1"/>
  <c r="M52" i="27"/>
  <c r="X52" i="27" s="1"/>
  <c r="Y52" i="27" s="1"/>
  <c r="M47" i="27"/>
  <c r="M53" i="27"/>
  <c r="X53" i="27" s="1"/>
  <c r="Y53" i="27" s="1"/>
  <c r="M49" i="27"/>
  <c r="X49" i="27" s="1"/>
  <c r="Y49" i="27" s="1"/>
  <c r="M50" i="27"/>
  <c r="X50" i="27" s="1"/>
  <c r="Y50" i="27" s="1"/>
  <c r="M54" i="27"/>
  <c r="X54" i="27" s="1"/>
  <c r="Y54" i="27" s="1"/>
  <c r="M58" i="26" l="1"/>
  <c r="X58" i="26"/>
  <c r="X60" i="26" s="1"/>
  <c r="E4" i="26" s="1"/>
  <c r="M35" i="28"/>
  <c r="X35" i="28" s="1"/>
  <c r="Y35" i="28" s="1"/>
  <c r="M36" i="28"/>
  <c r="AH36" i="28"/>
  <c r="X47" i="27"/>
  <c r="Y47" i="27" s="1"/>
  <c r="X58" i="27" s="1"/>
  <c r="X60" i="27" s="1"/>
  <c r="E4" i="27" s="1"/>
  <c r="M58" i="27"/>
  <c r="M53" i="28" l="1"/>
  <c r="X53" i="28" s="1"/>
  <c r="Y53" i="28" s="1"/>
  <c r="M54" i="28"/>
  <c r="X54" i="28" s="1"/>
  <c r="Y54" i="28" s="1"/>
  <c r="M48" i="28"/>
  <c r="X48" i="28" s="1"/>
  <c r="Y48" i="28" s="1"/>
  <c r="M55" i="28"/>
  <c r="X55" i="28" s="1"/>
  <c r="Y55" i="28" s="1"/>
  <c r="M52" i="28"/>
  <c r="X52" i="28" s="1"/>
  <c r="Y52" i="28" s="1"/>
  <c r="M47" i="28"/>
  <c r="M50" i="28"/>
  <c r="X50" i="28" s="1"/>
  <c r="Y50" i="28" s="1"/>
  <c r="M49" i="28"/>
  <c r="X49" i="28" s="1"/>
  <c r="Y49" i="28" s="1"/>
  <c r="M51" i="28"/>
  <c r="X51" i="28" s="1"/>
  <c r="Y51" i="28" s="1"/>
  <c r="X36" i="28"/>
  <c r="Y36" i="28" s="1"/>
  <c r="X39" i="28" s="1"/>
  <c r="X41" i="28" s="1"/>
  <c r="M39" i="28"/>
  <c r="H16" i="24"/>
  <c r="F16" i="24"/>
  <c r="H15" i="24"/>
  <c r="F15" i="24"/>
  <c r="M59" i="28" l="1"/>
  <c r="X47" i="28"/>
  <c r="Y47" i="28" s="1"/>
  <c r="M58" i="28"/>
  <c r="F18" i="24"/>
  <c r="H18" i="24"/>
  <c r="X58" i="28" l="1"/>
  <c r="X59" i="28"/>
  <c r="G24" i="24" s="1"/>
  <c r="F14" i="24"/>
  <c r="X60" i="28" l="1"/>
  <c r="E4" i="28" s="1"/>
  <c r="F23" i="24"/>
  <c r="H23" i="24"/>
  <c r="F22" i="24"/>
  <c r="F24" i="24"/>
  <c r="F19" i="24"/>
  <c r="H20" i="24"/>
  <c r="F20" i="24"/>
  <c r="H14" i="24"/>
  <c r="H17" i="24"/>
  <c r="H24" i="24" l="1"/>
  <c r="H25" i="24"/>
  <c r="H22" i="24"/>
  <c r="H19" i="24"/>
  <c r="H21" i="24"/>
  <c r="D5" i="23"/>
  <c r="C12" i="24" l="1"/>
  <c r="D12" i="24"/>
  <c r="C11" i="24"/>
  <c r="D11" i="24"/>
  <c r="W5" i="23"/>
  <c r="F2" i="24" l="1"/>
  <c r="A24" i="28" l="1"/>
  <c r="A43" i="26"/>
  <c r="A5" i="26"/>
  <c r="A24" i="27"/>
  <c r="A5" i="28"/>
  <c r="A43" i="27"/>
  <c r="A43" i="28"/>
  <c r="A5" i="27"/>
  <c r="A24" i="26"/>
  <c r="A5" i="29"/>
  <c r="A24" i="29"/>
  <c r="A43" i="29"/>
  <c r="A43" i="23"/>
  <c r="A24" i="23"/>
  <c r="A26" i="24"/>
  <c r="E11" i="24"/>
  <c r="Z27" i="23"/>
  <c r="E12" i="24"/>
  <c r="Z46" i="23"/>
  <c r="I12" i="22"/>
  <c r="I11" i="22"/>
  <c r="I10" i="22"/>
  <c r="I9" i="22"/>
  <c r="I8" i="22"/>
  <c r="I7" i="22"/>
  <c r="I6" i="22"/>
  <c r="I5" i="22"/>
  <c r="I4" i="22"/>
  <c r="I3" i="22"/>
  <c r="AA46" i="23" l="1"/>
  <c r="AA27" i="23"/>
  <c r="Z47" i="23"/>
  <c r="AA47" i="23" s="1"/>
  <c r="Z28" i="23"/>
  <c r="AA28" i="23" s="1"/>
  <c r="E2" i="23"/>
  <c r="B24" i="24"/>
  <c r="B23" i="24"/>
  <c r="B22" i="24"/>
  <c r="B20" i="24"/>
  <c r="B19" i="24"/>
  <c r="B18" i="24"/>
  <c r="B16" i="24"/>
  <c r="B15" i="24"/>
  <c r="B14" i="24"/>
  <c r="B12" i="24"/>
  <c r="B11" i="24"/>
  <c r="B10" i="24"/>
  <c r="N2" i="23"/>
  <c r="K8" i="23" a="1"/>
  <c r="K8" i="23" s="1"/>
  <c r="Z48" i="23" l="1"/>
  <c r="AA48" i="23" s="1"/>
  <c r="Z29" i="23"/>
  <c r="AA29" i="23" s="1"/>
  <c r="Z49" i="23" l="1"/>
  <c r="AA49" i="23" s="1"/>
  <c r="Z30" i="23"/>
  <c r="AA30" i="23" s="1"/>
  <c r="Z50" i="23" l="1"/>
  <c r="AA50" i="23" s="1"/>
  <c r="Z31" i="23"/>
  <c r="AA31" i="23" s="1"/>
  <c r="Z51" i="23" l="1"/>
  <c r="AA51" i="23" s="1"/>
  <c r="Z32" i="23"/>
  <c r="Z52" i="23" l="1"/>
  <c r="AA52" i="23" s="1"/>
  <c r="Z33" i="23"/>
  <c r="AA33" i="23" s="1"/>
  <c r="AA32" i="23"/>
  <c r="Z34" i="23" l="1"/>
  <c r="AA34" i="23" s="1"/>
  <c r="Z53" i="23"/>
  <c r="AA53" i="23" s="1"/>
  <c r="K10" i="23"/>
  <c r="Y22" i="23"/>
  <c r="Z35" i="23" l="1"/>
  <c r="AA35" i="23" s="1"/>
  <c r="Z54" i="23"/>
  <c r="AA54" i="23" s="1"/>
  <c r="Z36" i="23" l="1"/>
  <c r="Z38" i="23" s="1"/>
  <c r="Z55" i="23"/>
  <c r="V17" i="23"/>
  <c r="W17" i="23" s="1"/>
  <c r="K17" i="23"/>
  <c r="V16" i="23"/>
  <c r="W16" i="23" s="1"/>
  <c r="K16" i="23"/>
  <c r="V15" i="23"/>
  <c r="W15" i="23" s="1"/>
  <c r="K15" i="23"/>
  <c r="V14" i="23"/>
  <c r="W14" i="23" s="1"/>
  <c r="K14" i="23"/>
  <c r="V13" i="23"/>
  <c r="W13" i="23" s="1"/>
  <c r="K13" i="23"/>
  <c r="V12" i="23"/>
  <c r="W12" i="23" s="1"/>
  <c r="K12" i="23"/>
  <c r="V11" i="23"/>
  <c r="W11" i="23" s="1"/>
  <c r="K11" i="23"/>
  <c r="V10" i="23"/>
  <c r="W10" i="23" s="1"/>
  <c r="V9" i="23"/>
  <c r="W9" i="23" s="1"/>
  <c r="K9" i="23"/>
  <c r="V8" i="23"/>
  <c r="W8" i="23" s="1"/>
  <c r="A5" i="23"/>
  <c r="AA55" i="23" l="1"/>
  <c r="Z57" i="23"/>
  <c r="AA36" i="23"/>
  <c r="C25" i="24"/>
  <c r="C17" i="24"/>
  <c r="C21" i="24"/>
  <c r="F25" i="24"/>
  <c r="G17" i="24"/>
  <c r="G21" i="24"/>
  <c r="A1" i="23"/>
  <c r="A8" i="23"/>
  <c r="A9" i="23" s="1"/>
  <c r="A10" i="23" s="1"/>
  <c r="A11" i="23" s="1"/>
  <c r="A12" i="23" s="1"/>
  <c r="A13" i="23" s="1"/>
  <c r="A14" i="23" s="1"/>
  <c r="A15" i="23" s="1"/>
  <c r="A16" i="23" s="1"/>
  <c r="A17" i="23" s="1"/>
  <c r="F17" i="24" l="1"/>
  <c r="G25" i="24"/>
  <c r="D25" i="24"/>
  <c r="D17" i="24"/>
  <c r="D21" i="24"/>
  <c r="F21" i="24"/>
  <c r="H21" i="23"/>
  <c r="D10" i="24" s="1"/>
  <c r="H20" i="23" l="1"/>
  <c r="C10" i="24" s="1"/>
  <c r="H22" i="23" l="1"/>
  <c r="M22" i="23" s="1"/>
  <c r="Z8" i="23" l="1"/>
  <c r="E3" i="23"/>
  <c r="Z9" i="23" l="1"/>
  <c r="AA9" i="23" s="1"/>
  <c r="AA8" i="23"/>
  <c r="E10" i="24"/>
  <c r="E13" i="24" l="1"/>
  <c r="E26" i="24" s="1"/>
  <c r="Z10" i="23" l="1"/>
  <c r="AA10" i="23" s="1"/>
  <c r="Z11" i="23" l="1"/>
  <c r="AA11" i="23" s="1"/>
  <c r="Z12" i="23" l="1"/>
  <c r="Z13" i="23" l="1"/>
  <c r="AA13" i="23" s="1"/>
  <c r="AA12" i="23"/>
  <c r="Z14" i="23" l="1"/>
  <c r="AA14" i="23" s="1"/>
  <c r="AB14" i="23" s="1"/>
  <c r="Z15" i="23" l="1"/>
  <c r="Z16" i="23" s="1"/>
  <c r="AB12" i="23"/>
  <c r="AB13" i="23"/>
  <c r="AB9" i="23"/>
  <c r="AB10" i="23"/>
  <c r="AB8" i="23"/>
  <c r="AB11" i="23"/>
  <c r="AA15" i="23" l="1"/>
  <c r="AB15" i="23" s="1"/>
  <c r="Z17" i="23"/>
  <c r="Z19" i="23" s="1"/>
  <c r="AA16" i="23"/>
  <c r="AB16" i="23" s="1"/>
  <c r="AC16" i="23" l="1"/>
  <c r="AD16" i="23" s="1"/>
  <c r="AE16" i="23" s="1"/>
  <c r="AA17" i="23"/>
  <c r="AB17" i="23" s="1"/>
  <c r="AC17" i="23" l="1"/>
  <c r="AD17" i="23" s="1"/>
  <c r="AE17" i="23" s="1"/>
  <c r="AF17" i="23" s="1"/>
  <c r="AF16" i="23"/>
  <c r="AC14" i="23"/>
  <c r="AD14" i="23" s="1"/>
  <c r="AE14" i="23" s="1"/>
  <c r="AC15" i="23"/>
  <c r="AD15" i="23" s="1"/>
  <c r="AE15" i="23" s="1"/>
  <c r="AC11" i="23"/>
  <c r="AD11" i="23" s="1"/>
  <c r="AE11" i="23" s="1"/>
  <c r="AC12" i="23"/>
  <c r="AD12" i="23" s="1"/>
  <c r="AE12" i="23" s="1"/>
  <c r="AC13" i="23"/>
  <c r="AD13" i="23" s="1"/>
  <c r="AE13" i="23" s="1"/>
  <c r="AC9" i="23"/>
  <c r="AD9" i="23" s="1"/>
  <c r="AE9" i="23" s="1"/>
  <c r="AC10" i="23"/>
  <c r="AD10" i="23" s="1"/>
  <c r="AE10" i="23" s="1"/>
  <c r="AC8" i="23"/>
  <c r="AD8" i="23" l="1"/>
  <c r="AC19" i="23"/>
  <c r="AF15" i="23"/>
  <c r="AF14" i="23"/>
  <c r="AE8" i="23" l="1"/>
  <c r="AF8" i="23" s="1"/>
  <c r="AD19" i="23"/>
  <c r="AG16" i="23" s="1"/>
  <c r="AF12" i="23"/>
  <c r="AF9" i="23" l="1"/>
  <c r="AG9" i="23" s="1"/>
  <c r="AF11" i="23"/>
  <c r="AG11" i="23" s="1"/>
  <c r="AF10" i="23"/>
  <c r="AG10" i="23" s="1"/>
  <c r="AF13" i="23"/>
  <c r="AG13" i="23" s="1"/>
  <c r="AG8" i="23"/>
  <c r="AG12" i="23"/>
  <c r="AG15" i="23"/>
  <c r="AG17" i="23"/>
  <c r="AG14" i="23"/>
  <c r="AG19" i="23" l="1"/>
  <c r="AH8" i="23" s="1"/>
  <c r="AH9" i="23" s="1"/>
  <c r="AB33" i="23"/>
  <c r="AC33" i="23" s="1"/>
  <c r="AD33" i="23" s="1"/>
  <c r="AE33" i="23" s="1"/>
  <c r="M21" i="23"/>
  <c r="M8" i="23" l="1"/>
  <c r="M9" i="23"/>
  <c r="X9" i="23" s="1"/>
  <c r="AH10" i="23"/>
  <c r="AH11" i="23" s="1"/>
  <c r="M12" i="23" s="1"/>
  <c r="X12" i="23" s="1"/>
  <c r="M10" i="23"/>
  <c r="X10" i="23" s="1"/>
  <c r="AB35" i="23"/>
  <c r="AC35" i="23" s="1"/>
  <c r="AD35" i="23" s="1"/>
  <c r="AE35" i="23" s="1"/>
  <c r="AB34" i="23"/>
  <c r="AC34" i="23" s="1"/>
  <c r="AD34" i="23" s="1"/>
  <c r="AE34" i="23" s="1"/>
  <c r="AB28" i="23"/>
  <c r="AC28" i="23" s="1"/>
  <c r="AD28" i="23" s="1"/>
  <c r="AE28" i="23" s="1"/>
  <c r="AB29" i="23"/>
  <c r="AC29" i="23" s="1"/>
  <c r="AD29" i="23" s="1"/>
  <c r="AE29" i="23" s="1"/>
  <c r="AB31" i="23"/>
  <c r="AC31" i="23" s="1"/>
  <c r="AD31" i="23" s="1"/>
  <c r="AE31" i="23" s="1"/>
  <c r="AB32" i="23"/>
  <c r="AC32" i="23" s="1"/>
  <c r="AD32" i="23" s="1"/>
  <c r="AE32" i="23" s="1"/>
  <c r="AB27" i="23"/>
  <c r="AC27" i="23" s="1"/>
  <c r="AB30" i="23"/>
  <c r="AC30" i="23" s="1"/>
  <c r="AD30" i="23" s="1"/>
  <c r="AE30" i="23" s="1"/>
  <c r="AB36" i="23"/>
  <c r="AD27" i="23" l="1"/>
  <c r="Y10" i="23"/>
  <c r="Y12" i="23"/>
  <c r="Y9" i="23"/>
  <c r="X8" i="23"/>
  <c r="Y8" i="23" s="1"/>
  <c r="M11" i="23"/>
  <c r="X11" i="23" s="1"/>
  <c r="AH12" i="23"/>
  <c r="M13" i="23" s="1"/>
  <c r="X13" i="23" s="1"/>
  <c r="AC36" i="23"/>
  <c r="AC38" i="23" s="1"/>
  <c r="AE27" i="23" l="1"/>
  <c r="AD36" i="23"/>
  <c r="AE36" i="23" s="1"/>
  <c r="Y11" i="23"/>
  <c r="Y13" i="23"/>
  <c r="X21" i="23" s="1"/>
  <c r="G10" i="24" s="1"/>
  <c r="AH13" i="23"/>
  <c r="AD38" i="23" l="1"/>
  <c r="AH14" i="23"/>
  <c r="M15" i="23" s="1"/>
  <c r="X15" i="23" s="1"/>
  <c r="M14" i="23"/>
  <c r="X14" i="23" s="1"/>
  <c r="Y14" i="23" l="1"/>
  <c r="Y15" i="23"/>
  <c r="AH15" i="23"/>
  <c r="AH16" i="23" s="1"/>
  <c r="AH17" i="23" s="1"/>
  <c r="M17" i="23" l="1"/>
  <c r="X17" i="23" s="1"/>
  <c r="M16" i="23"/>
  <c r="X16" i="23" s="1"/>
  <c r="Y17" i="23" l="1"/>
  <c r="Y16" i="23"/>
  <c r="M20" i="23"/>
  <c r="X20" i="23" l="1"/>
  <c r="X22" i="23" s="1"/>
  <c r="H10" i="24" s="1"/>
  <c r="F10" i="24" l="1"/>
  <c r="D13" i="24" l="1"/>
  <c r="D26" i="24" s="1"/>
  <c r="AF36" i="23" l="1"/>
  <c r="AF34" i="23"/>
  <c r="AF35" i="23"/>
  <c r="AF31" i="23"/>
  <c r="AF29" i="23"/>
  <c r="AF32" i="23"/>
  <c r="AF30" i="23"/>
  <c r="AF28" i="23"/>
  <c r="AF33" i="23"/>
  <c r="AF27" i="23"/>
  <c r="C13" i="24"/>
  <c r="C26" i="24" s="1"/>
  <c r="AG31" i="23" l="1"/>
  <c r="AG34" i="23"/>
  <c r="AG35" i="23"/>
  <c r="AG27" i="23"/>
  <c r="AG32" i="23"/>
  <c r="AG36" i="23"/>
  <c r="AG28" i="23"/>
  <c r="AG33" i="23"/>
  <c r="AG30" i="23"/>
  <c r="AG29" i="23"/>
  <c r="AG38" i="23" l="1"/>
  <c r="AH27" i="23" s="1"/>
  <c r="M28" i="23" s="1"/>
  <c r="X28" i="23" s="1"/>
  <c r="M27" i="23"/>
  <c r="X27" i="23" l="1"/>
  <c r="Y27" i="23" s="1"/>
  <c r="Y28" i="23"/>
  <c r="AH28" i="23"/>
  <c r="M29" i="23" s="1"/>
  <c r="X29" i="23" s="1"/>
  <c r="Y29" i="23" l="1"/>
  <c r="AH29" i="23"/>
  <c r="AH30" i="23" s="1"/>
  <c r="M31" i="23" s="1"/>
  <c r="X31" i="23" s="1"/>
  <c r="Y31" i="23" l="1"/>
  <c r="M30" i="23"/>
  <c r="X30" i="23" s="1"/>
  <c r="AH31" i="23"/>
  <c r="AH32" i="23" s="1"/>
  <c r="M33" i="23" s="1"/>
  <c r="X33" i="23" s="1"/>
  <c r="Y33" i="23" l="1"/>
  <c r="Y30" i="23"/>
  <c r="M32" i="23"/>
  <c r="X32" i="23" s="1"/>
  <c r="AH33" i="23"/>
  <c r="M34" i="23" s="1"/>
  <c r="X34" i="23" s="1"/>
  <c r="Y34" i="23" l="1"/>
  <c r="Y32" i="23"/>
  <c r="AH34" i="23"/>
  <c r="AH35" i="23" s="1"/>
  <c r="M36" i="23" s="1"/>
  <c r="X36" i="23" s="1"/>
  <c r="M35" i="23" l="1"/>
  <c r="X35" i="23" s="1"/>
  <c r="Y36" i="23"/>
  <c r="X40" i="23" s="1"/>
  <c r="G11" i="24" s="1"/>
  <c r="M40" i="23"/>
  <c r="AH36" i="23"/>
  <c r="Y35" i="23" l="1"/>
  <c r="X39" i="23" s="1"/>
  <c r="X41" i="23" s="1"/>
  <c r="H11" i="24" s="1"/>
  <c r="M39" i="23"/>
  <c r="AB54" i="23"/>
  <c r="AC54" i="23" s="1"/>
  <c r="AD54" i="23" s="1"/>
  <c r="AE54" i="23" s="1"/>
  <c r="AB52" i="23"/>
  <c r="AC52" i="23" s="1"/>
  <c r="AD52" i="23" s="1"/>
  <c r="AE52" i="23" s="1"/>
  <c r="AB53" i="23"/>
  <c r="AC53" i="23" s="1"/>
  <c r="AD53" i="23" s="1"/>
  <c r="AE53" i="23" s="1"/>
  <c r="AB51" i="23"/>
  <c r="AC51" i="23" s="1"/>
  <c r="AD51" i="23" s="1"/>
  <c r="AE51" i="23" s="1"/>
  <c r="AB50" i="23"/>
  <c r="AC50" i="23" s="1"/>
  <c r="AD50" i="23" s="1"/>
  <c r="AE50" i="23" s="1"/>
  <c r="AB55" i="23"/>
  <c r="AC55" i="23" s="1"/>
  <c r="AD55" i="23" s="1"/>
  <c r="AE55" i="23" s="1"/>
  <c r="AB46" i="23"/>
  <c r="AC46" i="23" s="1"/>
  <c r="AB47" i="23"/>
  <c r="AC47" i="23" s="1"/>
  <c r="AD47" i="23" s="1"/>
  <c r="AE47" i="23" s="1"/>
  <c r="AB48" i="23"/>
  <c r="AC48" i="23" s="1"/>
  <c r="AD48" i="23" s="1"/>
  <c r="AE48" i="23" s="1"/>
  <c r="AB49" i="23"/>
  <c r="AC49" i="23" s="1"/>
  <c r="AD49" i="23" s="1"/>
  <c r="AE49" i="23" s="1"/>
  <c r="AD46" i="23" l="1"/>
  <c r="AC57" i="23"/>
  <c r="F11" i="24"/>
  <c r="AE46" i="23" l="1"/>
  <c r="AD57" i="23"/>
  <c r="G12" i="24"/>
  <c r="G13" i="24" s="1"/>
  <c r="G26" i="24" s="1"/>
  <c r="AF50" i="23" l="1"/>
  <c r="AF53" i="23"/>
  <c r="AF52" i="23"/>
  <c r="AF54" i="23"/>
  <c r="AF46" i="23" l="1"/>
  <c r="AG46" i="23" s="1"/>
  <c r="AF55" i="23"/>
  <c r="AF49" i="23"/>
  <c r="AG49" i="23" s="1"/>
  <c r="AF48" i="23"/>
  <c r="AG48" i="23" s="1"/>
  <c r="AF51" i="23"/>
  <c r="AF47" i="23"/>
  <c r="AG47" i="23" s="1"/>
  <c r="AG54" i="23"/>
  <c r="AG55" i="23"/>
  <c r="AG51" i="23"/>
  <c r="AG50" i="23"/>
  <c r="AG52" i="23"/>
  <c r="AG53" i="23"/>
  <c r="AG57" i="23" l="1"/>
  <c r="M46" i="23"/>
  <c r="X46" i="23" s="1"/>
  <c r="Y46" i="23" l="1"/>
  <c r="AH46" i="23"/>
  <c r="AH47" i="23" s="1"/>
  <c r="AH48" i="23" s="1"/>
  <c r="M49" i="23" l="1"/>
  <c r="X49" i="23" s="1"/>
  <c r="M47" i="23"/>
  <c r="X47" i="23" s="1"/>
  <c r="AH49" i="23"/>
  <c r="AH50" i="23" s="1"/>
  <c r="AH51" i="23" s="1"/>
  <c r="M52" i="23" s="1"/>
  <c r="X52" i="23" s="1"/>
  <c r="M48" i="23"/>
  <c r="X48" i="23" s="1"/>
  <c r="Y48" i="23" l="1"/>
  <c r="Y52" i="23"/>
  <c r="Y47" i="23"/>
  <c r="Y49" i="23"/>
  <c r="M51" i="23"/>
  <c r="X51" i="23" s="1"/>
  <c r="AH52" i="23"/>
  <c r="M50" i="23"/>
  <c r="X50" i="23" s="1"/>
  <c r="Y50" i="23" l="1"/>
  <c r="Y51" i="23"/>
  <c r="M53" i="23"/>
  <c r="X53" i="23" s="1"/>
  <c r="AH53" i="23"/>
  <c r="Y53" i="23" l="1"/>
  <c r="AH54" i="23"/>
  <c r="M55" i="23" s="1"/>
  <c r="X55" i="23" s="1"/>
  <c r="M54" i="23"/>
  <c r="X54" i="23" s="1"/>
  <c r="Y55" i="23" l="1"/>
  <c r="Y54" i="23"/>
  <c r="M58" i="23"/>
  <c r="AH55" i="23"/>
  <c r="X58" i="23" l="1"/>
  <c r="X60" i="23" s="1"/>
  <c r="F12" i="24" l="1"/>
  <c r="F13" i="24" s="1"/>
  <c r="F26" i="24" s="1"/>
  <c r="E4" i="23"/>
  <c r="H13" i="24" s="1"/>
  <c r="H26" i="24" s="1"/>
  <c r="H12" i="24"/>
  <c r="L55" i="29" a="1"/>
  <c r="L55" i="29" s="1"/>
  <c r="L54" i="29" a="1"/>
  <c r="L54" i="29" s="1"/>
  <c r="L36" i="29" a="1"/>
  <c r="L36" i="29" s="1"/>
  <c r="L17" i="29" a="1"/>
  <c r="L17" i="29" s="1"/>
  <c r="L16" i="29" a="1"/>
  <c r="L16" i="29" s="1"/>
  <c r="L35" i="29" a="1"/>
  <c r="L35" i="29" s="1"/>
  <c r="L53" i="29" a="1"/>
  <c r="L53" i="29" s="1"/>
  <c r="L15" i="29" a="1"/>
  <c r="L15" i="29" s="1"/>
  <c r="L34" i="29" a="1"/>
  <c r="L34" i="29" s="1"/>
  <c r="L52" i="29" a="1"/>
  <c r="L52" i="29" s="1"/>
  <c r="L33" i="29" a="1"/>
  <c r="L33" i="29" s="1"/>
  <c r="L14" i="29" a="1"/>
  <c r="L14" i="29" s="1"/>
  <c r="L51" i="29" a="1"/>
  <c r="L51" i="29" s="1"/>
  <c r="L31" i="29" a="1"/>
  <c r="L31" i="29" s="1"/>
  <c r="L32" i="29" a="1"/>
  <c r="L32" i="29" s="1"/>
  <c r="L50" i="29" a="1"/>
  <c r="L50" i="29" s="1"/>
  <c r="L49" i="29" a="1"/>
  <c r="L49" i="29" s="1"/>
  <c r="L13" i="29" a="1"/>
  <c r="L13" i="29" s="1"/>
  <c r="L30" i="29" a="1"/>
  <c r="L30" i="29" s="1"/>
  <c r="L29" i="29" a="1"/>
  <c r="L29" i="29" s="1"/>
  <c r="L12" i="29" a="1"/>
  <c r="L12" i="29" s="1"/>
  <c r="L48" i="29" a="1"/>
  <c r="L48" i="29" s="1"/>
  <c r="L47" i="29" a="1"/>
  <c r="L47" i="29" s="1"/>
  <c r="L28" i="29" a="1"/>
  <c r="L28" i="29" s="1"/>
  <c r="L11" i="29" a="1"/>
  <c r="L11" i="29" s="1"/>
  <c r="L10" i="29" a="1"/>
  <c r="L10" i="29" s="1"/>
  <c r="L46" i="29" a="1"/>
  <c r="L46" i="29" s="1"/>
  <c r="L9" i="29" a="1"/>
  <c r="L9" i="29" s="1"/>
  <c r="H21" i="29" s="1"/>
  <c r="L27" i="29" a="1"/>
  <c r="L27" i="29" s="1"/>
  <c r="L8" i="29" a="1"/>
  <c r="L8" i="29" s="1"/>
  <c r="H40" i="29" l="1"/>
  <c r="H20" i="29"/>
  <c r="H22" i="29" s="1"/>
  <c r="M22" i="29" s="1"/>
  <c r="H58" i="29"/>
  <c r="H60" i="29" s="1"/>
  <c r="M60" i="29" s="1"/>
  <c r="H39" i="29"/>
  <c r="H41" i="29" l="1"/>
  <c r="M41" i="29" s="1"/>
  <c r="E3" i="29" s="1"/>
  <c r="Z46" i="29"/>
  <c r="AA46" i="29" s="1" a="1"/>
  <c r="AA46" i="29" s="1"/>
  <c r="AB46" i="29" s="1"/>
  <c r="Z8" i="29"/>
  <c r="Z9" i="29" s="1"/>
  <c r="Z27" i="29" l="1"/>
  <c r="Z28" i="29" s="1"/>
  <c r="Z29" i="29" s="1"/>
  <c r="Z30" i="29" s="1"/>
  <c r="Z31" i="29" s="1"/>
  <c r="Z32" i="29" s="1"/>
  <c r="AA32" i="29" s="1" a="1"/>
  <c r="AA32" i="29" s="1"/>
  <c r="AB32" i="29" s="1"/>
  <c r="Z47" i="29"/>
  <c r="AA47" i="29" s="1" a="1"/>
  <c r="AA47" i="29" s="1"/>
  <c r="AB47" i="29" s="1"/>
  <c r="AA8" i="29" a="1"/>
  <c r="AA8" i="29" s="1"/>
  <c r="Z10" i="29"/>
  <c r="AA10" i="29" s="1" a="1"/>
  <c r="AA10" i="29" s="1"/>
  <c r="AB10" i="29" s="1"/>
  <c r="AA9" i="29" a="1"/>
  <c r="AA9" i="29" s="1"/>
  <c r="AA28" i="29" l="1" a="1"/>
  <c r="AA28" i="29" s="1"/>
  <c r="AA27" i="29" a="1"/>
  <c r="AA27" i="29" s="1"/>
  <c r="AA29" i="29" a="1"/>
  <c r="AA29" i="29" s="1"/>
  <c r="AB29" i="29" s="1"/>
  <c r="AA31" i="29" a="1"/>
  <c r="AA31" i="29" s="1"/>
  <c r="AB31" i="29" s="1"/>
  <c r="AA30" i="29" a="1"/>
  <c r="AA30" i="29" s="1"/>
  <c r="AB30" i="29" s="1"/>
  <c r="Z48" i="29"/>
  <c r="AA48" i="29" s="1" a="1"/>
  <c r="AA48" i="29" s="1"/>
  <c r="AB48" i="29" s="1"/>
  <c r="Z11" i="29"/>
  <c r="AA11" i="29" s="1" a="1"/>
  <c r="AA11" i="29" s="1"/>
  <c r="AB11" i="29" s="1"/>
  <c r="Z33" i="29"/>
  <c r="Z49" i="29" l="1"/>
  <c r="AA49" i="29" s="1" a="1"/>
  <c r="AA49" i="29" s="1"/>
  <c r="AB49" i="29" s="1"/>
  <c r="Z12" i="29"/>
  <c r="AA12" i="29" s="1" a="1"/>
  <c r="AA12" i="29" s="1"/>
  <c r="AB12" i="29" s="1"/>
  <c r="Z34" i="29"/>
  <c r="Z35" i="29" s="1"/>
  <c r="AA33" i="29" a="1"/>
  <c r="AA33" i="29" s="1"/>
  <c r="AB33" i="29" l="1"/>
  <c r="Z50" i="29"/>
  <c r="AA50" i="29" s="1" a="1"/>
  <c r="AA50" i="29" s="1"/>
  <c r="AB50" i="29" s="1"/>
  <c r="Z13" i="29"/>
  <c r="AA13" i="29" s="1" a="1"/>
  <c r="AA13" i="29" s="1"/>
  <c r="AB13" i="29" s="1"/>
  <c r="AA35" i="29" a="1"/>
  <c r="AA35" i="29" s="1"/>
  <c r="AB35" i="29" s="1"/>
  <c r="AA34" i="29" a="1"/>
  <c r="AA34" i="29" s="1"/>
  <c r="AB34" i="29" s="1"/>
  <c r="Z36" i="29"/>
  <c r="AA36" i="29" s="1" a="1"/>
  <c r="AA36" i="29" s="1"/>
  <c r="AB36" i="29" s="1"/>
  <c r="AB27" i="29" l="1"/>
  <c r="AB28" i="29"/>
  <c r="Z51" i="29"/>
  <c r="AA51" i="29" s="1" a="1"/>
  <c r="AA51" i="29" s="1"/>
  <c r="AB51" i="29" s="1"/>
  <c r="Z14" i="29"/>
  <c r="Z15" i="29" s="1"/>
  <c r="Z38" i="29"/>
  <c r="AC36" i="29" s="1"/>
  <c r="AD36" i="29" s="1" a="1"/>
  <c r="AD36" i="29" s="1"/>
  <c r="AA14" i="29" l="1" a="1"/>
  <c r="AA14" i="29" s="1"/>
  <c r="AB14" i="29" s="1"/>
  <c r="AC34" i="29"/>
  <c r="AD34" i="29" s="1" a="1"/>
  <c r="AD34" i="29" s="1"/>
  <c r="AE34" i="29" s="1" a="1"/>
  <c r="AE34" i="29" s="1"/>
  <c r="AF34" i="29" s="1"/>
  <c r="AC29" i="29"/>
  <c r="AD29" i="29" s="1" a="1"/>
  <c r="AD29" i="29" s="1"/>
  <c r="AE29" i="29" s="1" a="1"/>
  <c r="AE29" i="29" s="1"/>
  <c r="AF29" i="29" s="1"/>
  <c r="AC35" i="29"/>
  <c r="AD35" i="29" s="1" a="1"/>
  <c r="AD35" i="29" s="1"/>
  <c r="AE35" i="29" s="1" a="1"/>
  <c r="AE35" i="29" s="1"/>
  <c r="AF35" i="29" s="1"/>
  <c r="AC32" i="29"/>
  <c r="AD32" i="29" s="1" a="1"/>
  <c r="AD32" i="29" s="1"/>
  <c r="AE32" i="29" s="1" a="1"/>
  <c r="AE32" i="29" s="1"/>
  <c r="AF32" i="29" s="1"/>
  <c r="AC31" i="29"/>
  <c r="AD31" i="29" s="1" a="1"/>
  <c r="AD31" i="29" s="1"/>
  <c r="AE31" i="29" s="1" a="1"/>
  <c r="AE31" i="29" s="1"/>
  <c r="AF31" i="29" s="1"/>
  <c r="Z52" i="29"/>
  <c r="AC27" i="29"/>
  <c r="AD27" i="29" s="1" a="1"/>
  <c r="AD27" i="29" s="1"/>
  <c r="AC28" i="29"/>
  <c r="AD28" i="29" s="1" a="1"/>
  <c r="AD28" i="29" s="1"/>
  <c r="AE28" i="29" s="1" a="1"/>
  <c r="AE28" i="29" s="1"/>
  <c r="AC33" i="29"/>
  <c r="AD33" i="29" s="1" a="1"/>
  <c r="AD33" i="29" s="1"/>
  <c r="AE33" i="29" s="1" a="1"/>
  <c r="AE33" i="29" s="1"/>
  <c r="AF33" i="29" s="1"/>
  <c r="AC30" i="29"/>
  <c r="AD30" i="29" s="1" a="1"/>
  <c r="AD30" i="29" s="1"/>
  <c r="AE30" i="29" s="1" a="1"/>
  <c r="AE30" i="29" s="1"/>
  <c r="AF30" i="29" s="1"/>
  <c r="AA15" i="29" a="1"/>
  <c r="AA15" i="29" s="1"/>
  <c r="AB15" i="29" s="1"/>
  <c r="Z16" i="29"/>
  <c r="AA16" i="29" s="1" a="1"/>
  <c r="AA16" i="29" s="1"/>
  <c r="AB16" i="29" s="1"/>
  <c r="AE36" i="29" a="1"/>
  <c r="AE36" i="29" s="1"/>
  <c r="AF36" i="29" s="1"/>
  <c r="Z53" i="29" l="1"/>
  <c r="AA53" i="29" s="1" a="1"/>
  <c r="AA53" i="29" s="1"/>
  <c r="AB53" i="29" s="1"/>
  <c r="AA52" i="29" a="1"/>
  <c r="AA52" i="29" s="1"/>
  <c r="AB52" i="29" s="1"/>
  <c r="AC38" i="29"/>
  <c r="Z17" i="29"/>
  <c r="AA17" i="29" s="1" a="1"/>
  <c r="AA17" i="29" s="1"/>
  <c r="AB9" i="29" s="1"/>
  <c r="AD38" i="29"/>
  <c r="AE27" i="29" a="1"/>
  <c r="AE27" i="29" s="1"/>
  <c r="AF27" i="29" s="1"/>
  <c r="AF28" i="29" l="1"/>
  <c r="AG28" i="29" s="1"/>
  <c r="Z54" i="29"/>
  <c r="AG27" i="29"/>
  <c r="Z19" i="29"/>
  <c r="AC16" i="29" s="1"/>
  <c r="AD16" i="29" s="1" a="1"/>
  <c r="AD16" i="29" s="1"/>
  <c r="AE16" i="29" s="1" a="1"/>
  <c r="AE16" i="29" s="1"/>
  <c r="AF16" i="29" s="1"/>
  <c r="AB17" i="29"/>
  <c r="AB8" i="29"/>
  <c r="AG33" i="29"/>
  <c r="AG30" i="29"/>
  <c r="AG34" i="29"/>
  <c r="AG35" i="29"/>
  <c r="AG32" i="29"/>
  <c r="AG31" i="29"/>
  <c r="AG36" i="29"/>
  <c r="AG29" i="29"/>
  <c r="AC13" i="29" l="1"/>
  <c r="AD13" i="29" s="1" a="1"/>
  <c r="AD13" i="29" s="1"/>
  <c r="AE13" i="29" s="1" a="1"/>
  <c r="AE13" i="29" s="1"/>
  <c r="AF13" i="29" s="1"/>
  <c r="AC11" i="29"/>
  <c r="AD11" i="29" s="1" a="1"/>
  <c r="AD11" i="29" s="1"/>
  <c r="AE11" i="29" s="1" a="1"/>
  <c r="AE11" i="29" s="1"/>
  <c r="AF11" i="29" s="1"/>
  <c r="AC17" i="29"/>
  <c r="AD17" i="29" s="1" a="1"/>
  <c r="AD17" i="29" s="1"/>
  <c r="AE17" i="29" s="1" a="1"/>
  <c r="AE17" i="29" s="1"/>
  <c r="AF17" i="29" s="1"/>
  <c r="AC8" i="29"/>
  <c r="AA54" i="29" a="1"/>
  <c r="AA54" i="29" s="1"/>
  <c r="AB54" i="29" s="1"/>
  <c r="Z55" i="29"/>
  <c r="AC15" i="29"/>
  <c r="AD15" i="29" s="1" a="1"/>
  <c r="AD15" i="29" s="1"/>
  <c r="AE15" i="29" s="1" a="1"/>
  <c r="AE15" i="29" s="1"/>
  <c r="AF15" i="29" s="1"/>
  <c r="AC10" i="29"/>
  <c r="AD10" i="29" s="1" a="1"/>
  <c r="AD10" i="29" s="1"/>
  <c r="AE10" i="29" s="1" a="1"/>
  <c r="AE10" i="29" s="1"/>
  <c r="AF10" i="29" s="1"/>
  <c r="AC14" i="29"/>
  <c r="AD14" i="29" s="1" a="1"/>
  <c r="AD14" i="29" s="1"/>
  <c r="AE14" i="29" s="1" a="1"/>
  <c r="AE14" i="29" s="1"/>
  <c r="AF14" i="29" s="1"/>
  <c r="AC12" i="29"/>
  <c r="AD12" i="29" s="1" a="1"/>
  <c r="AD12" i="29" s="1"/>
  <c r="AE12" i="29" s="1" a="1"/>
  <c r="AE12" i="29" s="1"/>
  <c r="AF12" i="29" s="1"/>
  <c r="AC9" i="29"/>
  <c r="AD9" i="29" s="1" a="1"/>
  <c r="AD9" i="29" s="1"/>
  <c r="AE9" i="29" s="1" a="1"/>
  <c r="AE9" i="29" s="1"/>
  <c r="AG38" i="29"/>
  <c r="AH27" i="29" s="1"/>
  <c r="Z57" i="29" l="1"/>
  <c r="AA55" i="29" a="1"/>
  <c r="AA55" i="29" s="1"/>
  <c r="AB55" i="29" s="1"/>
  <c r="AC19" i="29"/>
  <c r="AD8" i="29" s="1" a="1"/>
  <c r="AD8" i="29" s="1"/>
  <c r="AD19" i="29" s="1"/>
  <c r="AH28" i="29"/>
  <c r="AH29" i="29" s="1"/>
  <c r="AH30" i="29" s="1"/>
  <c r="AH31" i="29" s="1"/>
  <c r="AC49" i="29" l="1"/>
  <c r="AD49" i="29" s="1" a="1"/>
  <c r="AD49" i="29" s="1"/>
  <c r="AE49" i="29" s="1" a="1"/>
  <c r="AE49" i="29" s="1"/>
  <c r="AF49" i="29" s="1"/>
  <c r="AC47" i="29"/>
  <c r="AD47" i="29" s="1" a="1"/>
  <c r="AD47" i="29" s="1"/>
  <c r="AE47" i="29" s="1" a="1"/>
  <c r="AE47" i="29" s="1"/>
  <c r="AF47" i="29" s="1"/>
  <c r="AC52" i="29"/>
  <c r="AD52" i="29" s="1" a="1"/>
  <c r="AD52" i="29" s="1"/>
  <c r="AE52" i="29" s="1" a="1"/>
  <c r="AE52" i="29" s="1"/>
  <c r="AF52" i="29" s="1"/>
  <c r="AC53" i="29"/>
  <c r="AD53" i="29" s="1" a="1"/>
  <c r="AD53" i="29" s="1"/>
  <c r="AE53" i="29" s="1" a="1"/>
  <c r="AE53" i="29" s="1"/>
  <c r="AF53" i="29" s="1"/>
  <c r="AC51" i="29"/>
  <c r="AD51" i="29" s="1" a="1"/>
  <c r="AD51" i="29" s="1"/>
  <c r="AE51" i="29" s="1" a="1"/>
  <c r="AE51" i="29" s="1"/>
  <c r="AF51" i="29" s="1"/>
  <c r="AC46" i="29"/>
  <c r="AC54" i="29"/>
  <c r="AD54" i="29" s="1" a="1"/>
  <c r="AD54" i="29" s="1"/>
  <c r="AE54" i="29" s="1" a="1"/>
  <c r="AE54" i="29" s="1"/>
  <c r="AF54" i="29" s="1"/>
  <c r="AC55" i="29"/>
  <c r="AD55" i="29" s="1" a="1"/>
  <c r="AD55" i="29" s="1"/>
  <c r="AE55" i="29" s="1" a="1"/>
  <c r="AE55" i="29" s="1"/>
  <c r="AF55" i="29" s="1"/>
  <c r="AC50" i="29"/>
  <c r="AD50" i="29" s="1" a="1"/>
  <c r="AD50" i="29" s="1"/>
  <c r="AE50" i="29" s="1" a="1"/>
  <c r="AE50" i="29" s="1"/>
  <c r="AF50" i="29" s="1"/>
  <c r="AC48" i="29"/>
  <c r="AD48" i="29" s="1" a="1"/>
  <c r="AD48" i="29" s="1"/>
  <c r="AE48" i="29" s="1" a="1"/>
  <c r="AE48" i="29" s="1"/>
  <c r="AF48" i="29" s="1"/>
  <c r="AE8" i="29" a="1"/>
  <c r="AE8" i="29" s="1"/>
  <c r="AF8" i="29" s="1"/>
  <c r="AG8" i="29" s="1"/>
  <c r="AH32" i="29"/>
  <c r="AH33" i="29" s="1"/>
  <c r="AG16" i="29"/>
  <c r="AG17" i="29"/>
  <c r="AG12" i="29"/>
  <c r="AG11" i="29"/>
  <c r="AG15" i="29"/>
  <c r="AG10" i="29"/>
  <c r="AG14" i="29"/>
  <c r="AG13" i="29"/>
  <c r="AF9" i="29" l="1"/>
  <c r="AG9" i="29" s="1"/>
  <c r="AG19" i="29" s="1"/>
  <c r="AC57" i="29"/>
  <c r="AD46" i="29" a="1"/>
  <c r="AD46" i="29" s="1"/>
  <c r="AH34" i="29"/>
  <c r="AH35" i="29" s="1"/>
  <c r="AD57" i="29" l="1"/>
  <c r="AE46" i="29" a="1"/>
  <c r="AE46" i="29" s="1"/>
  <c r="AF46" i="29" s="1"/>
  <c r="AH36" i="29"/>
  <c r="M27" i="29"/>
  <c r="M8" i="29"/>
  <c r="AH8" i="29"/>
  <c r="M9" i="29" s="1"/>
  <c r="AG46" i="29" l="1"/>
  <c r="M46" i="29" s="1"/>
  <c r="X46" i="29" s="1" a="1"/>
  <c r="X46" i="29" s="1"/>
  <c r="Y46" i="29" s="1"/>
  <c r="AG47" i="29"/>
  <c r="AG49" i="29"/>
  <c r="AG53" i="29"/>
  <c r="AG48" i="29"/>
  <c r="AG54" i="29"/>
  <c r="AG50" i="29"/>
  <c r="AG52" i="29"/>
  <c r="AG51" i="29"/>
  <c r="AG55" i="29"/>
  <c r="X9" i="29" a="1"/>
  <c r="X9" i="29" s="1"/>
  <c r="Y9" i="29" s="1"/>
  <c r="X21" i="29" s="1"/>
  <c r="M21" i="29"/>
  <c r="AH9" i="29"/>
  <c r="M10" i="29" s="1"/>
  <c r="X10" i="29" s="1" a="1"/>
  <c r="X10" i="29" s="1"/>
  <c r="Y10" i="29" s="1"/>
  <c r="X8" i="29" a="1"/>
  <c r="X8" i="29" s="1"/>
  <c r="Y8" i="29" s="1"/>
  <c r="X27" i="29" a="1"/>
  <c r="X27" i="29" s="1"/>
  <c r="Y27" i="29" s="1"/>
  <c r="AG57" i="29" l="1"/>
  <c r="AH10" i="29"/>
  <c r="AH11" i="29" s="1"/>
  <c r="AH46" i="29" l="1"/>
  <c r="AH47" i="29" s="1"/>
  <c r="AH48" i="29" s="1"/>
  <c r="AH49" i="29" s="1"/>
  <c r="M11" i="29"/>
  <c r="X11" i="29" s="1" a="1"/>
  <c r="X11" i="29" s="1"/>
  <c r="Y11" i="29" s="1"/>
  <c r="M12" i="29"/>
  <c r="X12" i="29" s="1" a="1"/>
  <c r="X12" i="29" s="1"/>
  <c r="Y12" i="29" s="1"/>
  <c r="AH12" i="29"/>
  <c r="AH50" i="29" l="1"/>
  <c r="AH51" i="29" s="1"/>
  <c r="AH52" i="29" s="1"/>
  <c r="AH13" i="29"/>
  <c r="M14" i="29" s="1"/>
  <c r="X14" i="29" s="1" a="1"/>
  <c r="X14" i="29" s="1"/>
  <c r="Y14" i="29" s="1"/>
  <c r="M13" i="29"/>
  <c r="AH53" i="29" l="1"/>
  <c r="AH54" i="29" s="1"/>
  <c r="AH55" i="29" s="1"/>
  <c r="AH14" i="29"/>
  <c r="AH15" i="29" s="1"/>
  <c r="AH16" i="29" s="1"/>
  <c r="X13" i="29" a="1"/>
  <c r="X13" i="29" s="1"/>
  <c r="Y13" i="29" s="1"/>
  <c r="AH17" i="29" l="1"/>
  <c r="M53" i="29" s="1"/>
  <c r="X53" i="29" s="1" a="1"/>
  <c r="X53" i="29" s="1"/>
  <c r="Y53" i="29" s="1"/>
  <c r="M15" i="29"/>
  <c r="X15" i="29" s="1" a="1"/>
  <c r="X15" i="29" s="1"/>
  <c r="Y15" i="29" s="1"/>
  <c r="M17" i="29"/>
  <c r="X17" i="29" s="1" a="1"/>
  <c r="X17" i="29" s="1"/>
  <c r="Y17" i="29" s="1"/>
  <c r="M16" i="29"/>
  <c r="X16" i="29" s="1" a="1"/>
  <c r="X16" i="29" s="1"/>
  <c r="Y16" i="29" s="1"/>
  <c r="M52" i="29" l="1"/>
  <c r="X52" i="29" s="1" a="1"/>
  <c r="X52" i="29" s="1"/>
  <c r="Y52" i="29" s="1"/>
  <c r="M54" i="29"/>
  <c r="X54" i="29" s="1" a="1"/>
  <c r="X54" i="29" s="1"/>
  <c r="Y54" i="29" s="1"/>
  <c r="M55" i="29"/>
  <c r="X55" i="29" s="1" a="1"/>
  <c r="X55" i="29" s="1"/>
  <c r="Y55" i="29" s="1"/>
  <c r="M47" i="29"/>
  <c r="X47" i="29" s="1" a="1"/>
  <c r="X47" i="29" s="1"/>
  <c r="Y47" i="29" s="1"/>
  <c r="X20" i="29"/>
  <c r="X22" i="29" s="1"/>
  <c r="M48" i="29"/>
  <c r="X48" i="29" s="1" a="1"/>
  <c r="X48" i="29" s="1"/>
  <c r="Y48" i="29" s="1"/>
  <c r="M31" i="29"/>
  <c r="X31" i="29" s="1" a="1"/>
  <c r="X31" i="29" s="1"/>
  <c r="Y31" i="29" s="1"/>
  <c r="M50" i="29"/>
  <c r="X50" i="29" s="1" a="1"/>
  <c r="X50" i="29" s="1"/>
  <c r="Y50" i="29" s="1"/>
  <c r="M49" i="29"/>
  <c r="X49" i="29" s="1" a="1"/>
  <c r="X49" i="29" s="1"/>
  <c r="Y49" i="29" s="1"/>
  <c r="M32" i="29"/>
  <c r="X32" i="29" s="1" a="1"/>
  <c r="X32" i="29" s="1"/>
  <c r="Y32" i="29" s="1"/>
  <c r="M34" i="29"/>
  <c r="X34" i="29" s="1" a="1"/>
  <c r="X34" i="29" s="1"/>
  <c r="Y34" i="29" s="1"/>
  <c r="M30" i="29"/>
  <c r="X30" i="29" s="1" a="1"/>
  <c r="X30" i="29" s="1"/>
  <c r="Y30" i="29" s="1"/>
  <c r="M33" i="29"/>
  <c r="X33" i="29" s="1" a="1"/>
  <c r="X33" i="29" s="1"/>
  <c r="Y33" i="29" s="1"/>
  <c r="M36" i="29"/>
  <c r="X36" i="29" s="1" a="1"/>
  <c r="X36" i="29" s="1"/>
  <c r="Y36" i="29" s="1"/>
  <c r="M28" i="29"/>
  <c r="M51" i="29"/>
  <c r="X51" i="29" s="1" a="1"/>
  <c r="X51" i="29" s="1"/>
  <c r="Y51" i="29" s="1"/>
  <c r="M35" i="29"/>
  <c r="X35" i="29" s="1" a="1"/>
  <c r="X35" i="29" s="1"/>
  <c r="Y35" i="29" s="1"/>
  <c r="M20" i="29"/>
  <c r="M29" i="29"/>
  <c r="X29" i="29" s="1" a="1"/>
  <c r="X29" i="29" s="1"/>
  <c r="Y29" i="29" s="1"/>
  <c r="X28" i="29" l="1" a="1"/>
  <c r="X28" i="29" s="1"/>
  <c r="Y28" i="29" s="1"/>
  <c r="X40" i="29" s="1"/>
  <c r="M40" i="29"/>
  <c r="X58" i="29"/>
  <c r="X60" i="29" s="1"/>
  <c r="M39" i="29"/>
  <c r="M58" i="29"/>
  <c r="X39" i="29"/>
  <c r="X41" i="29" l="1"/>
  <c r="E4" i="2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<sst xmlns="http://schemas.openxmlformats.org/spreadsheetml/2006/main" count="1495" uniqueCount="60">
  <si>
    <t>日付</t>
    <rPh sb="0" eb="2">
      <t>ヒヅケ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</si>
  <si>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</si>
  <si>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</si>
  <si>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日</t>
    <rPh sb="0" eb="1">
      <t>ニチ</t>
    </rPh>
    <phoneticPr fontId="1"/>
  </si>
  <si>
    <t>円</t>
    <rPh sb="0" eb="1">
      <t>エン</t>
    </rPh>
    <phoneticPr fontId="1"/>
  </si>
  <si>
    <t>共同
保育</t>
    <rPh sb="0" eb="2">
      <t>キョウドウ</t>
    </rPh>
    <rPh sb="3" eb="5">
      <t>ホイク</t>
    </rPh>
    <phoneticPr fontId="1"/>
  </si>
  <si>
    <t>夜間</t>
    <rPh sb="0" eb="2">
      <t>ヤカン</t>
    </rPh>
    <phoneticPr fontId="1"/>
  </si>
  <si>
    <t>児童氏名</t>
    <rPh sb="0" eb="2">
      <t>ジドウ</t>
    </rPh>
    <rPh sb="2" eb="4">
      <t>シメイ</t>
    </rPh>
    <phoneticPr fontId="1"/>
  </si>
  <si>
    <t>補助対象利用時間帯</t>
    <rPh sb="0" eb="2">
      <t>ホジョ</t>
    </rPh>
    <rPh sb="2" eb="4">
      <t>タイショウ</t>
    </rPh>
    <rPh sb="4" eb="6">
      <t>リヨウ</t>
    </rPh>
    <rPh sb="6" eb="9">
      <t>ジカンタイ</t>
    </rPh>
    <phoneticPr fontId="1"/>
  </si>
  <si>
    <t>時間</t>
    <rPh sb="0" eb="2">
      <t>ジカン</t>
    </rPh>
    <phoneticPr fontId="1"/>
  </si>
  <si>
    <t>利用時間</t>
    <rPh sb="0" eb="2">
      <t>リヨウ</t>
    </rPh>
    <rPh sb="2" eb="4">
      <t>ジカン</t>
    </rPh>
    <phoneticPr fontId="1"/>
  </si>
  <si>
    <t>合計</t>
    <rPh sb="0" eb="2">
      <t>ゴウケイ</t>
    </rPh>
    <phoneticPr fontId="1"/>
  </si>
  <si>
    <t>〇</t>
    <phoneticPr fontId="1"/>
  </si>
  <si>
    <t xml:space="preserve">※補助上限額（1時間あたり)
</t>
    <phoneticPr fontId="1"/>
  </si>
  <si>
    <t>②割引金額(クーポン利用者のみ)</t>
    <rPh sb="1" eb="3">
      <t>ワリビキ</t>
    </rPh>
    <rPh sb="3" eb="5">
      <t>キンガク</t>
    </rPh>
    <rPh sb="10" eb="13">
      <t>リヨウシャ</t>
    </rPh>
    <phoneticPr fontId="1"/>
  </si>
  <si>
    <t>②割引額計
(A-B+C)</t>
    <rPh sb="1" eb="4">
      <t>ワリビキガク</t>
    </rPh>
    <rPh sb="4" eb="5">
      <t>ケイ</t>
    </rPh>
    <phoneticPr fontId="1"/>
  </si>
  <si>
    <t>①利用料
（割引前）</t>
    <rPh sb="1" eb="3">
      <t>リヨウ</t>
    </rPh>
    <rPh sb="3" eb="4">
      <t>リョウ</t>
    </rPh>
    <rPh sb="6" eb="8">
      <t>ワリビキ</t>
    </rPh>
    <rPh sb="8" eb="9">
      <t>マエ</t>
    </rPh>
    <phoneticPr fontId="1"/>
  </si>
  <si>
    <t>C
ｷｬｯｼｭﾊﾞｯｸ
金額</t>
    <rPh sb="12" eb="14">
      <t>キンガク</t>
    </rPh>
    <phoneticPr fontId="1"/>
  </si>
  <si>
    <t>B
ｸｰﾎﾟﾝ購入
実質負担額</t>
    <rPh sb="7" eb="9">
      <t>コウニュウ</t>
    </rPh>
    <rPh sb="10" eb="12">
      <t>ジッシツ</t>
    </rPh>
    <rPh sb="13" eb="14">
      <t>フタン</t>
    </rPh>
    <phoneticPr fontId="1"/>
  </si>
  <si>
    <t>A
領収書の
割引金額</t>
    <rPh sb="2" eb="5">
      <t>リョウシュウショ</t>
    </rPh>
    <rPh sb="7" eb="9">
      <t>ワリビキ</t>
    </rPh>
    <rPh sb="9" eb="11">
      <t>キンガク</t>
    </rPh>
    <phoneticPr fontId="1"/>
  </si>
  <si>
    <t>利用時間</t>
    <rPh sb="0" eb="4">
      <t>リヨウジカン</t>
    </rPh>
    <phoneticPr fontId="1"/>
  </si>
  <si>
    <t>補助上限額</t>
    <rPh sb="0" eb="5">
      <t>ホジョジョウゲンガク</t>
    </rPh>
    <phoneticPr fontId="1"/>
  </si>
  <si>
    <t>日中</t>
    <rPh sb="0" eb="2">
      <t>ニッチュウ</t>
    </rPh>
    <phoneticPr fontId="1"/>
  </si>
  <si>
    <t>申請時間</t>
    <rPh sb="0" eb="2">
      <t>シンセイ</t>
    </rPh>
    <rPh sb="2" eb="4">
      <t>ジカン</t>
    </rPh>
    <phoneticPr fontId="1"/>
  </si>
  <si>
    <t>申請額</t>
    <rPh sb="0" eb="3">
      <t>シンセイガク</t>
    </rPh>
    <phoneticPr fontId="1"/>
  </si>
  <si>
    <t>年度</t>
    <rPh sb="0" eb="2">
      <t>ネンド</t>
    </rPh>
    <phoneticPr fontId="1"/>
  </si>
  <si>
    <t>児童氏名</t>
    <rPh sb="0" eb="4">
      <t>ジドウシメイ</t>
    </rPh>
    <phoneticPr fontId="1"/>
  </si>
  <si>
    <t>③負担額
（①－②）</t>
    <rPh sb="1" eb="4">
      <t>フタンガク</t>
    </rPh>
    <phoneticPr fontId="1"/>
  </si>
  <si>
    <t>申請時間</t>
    <rPh sb="0" eb="4">
      <t>シンセイジカン</t>
    </rPh>
    <phoneticPr fontId="1"/>
  </si>
  <si>
    <t>１期</t>
    <rPh sb="1" eb="2">
      <t>キ</t>
    </rPh>
    <phoneticPr fontId="1"/>
  </si>
  <si>
    <t>２期</t>
    <rPh sb="1" eb="2">
      <t>キ</t>
    </rPh>
    <phoneticPr fontId="1"/>
  </si>
  <si>
    <t>３期</t>
    <rPh sb="1" eb="2">
      <t>キ</t>
    </rPh>
    <phoneticPr fontId="1"/>
  </si>
  <si>
    <t>４期</t>
    <rPh sb="1" eb="2">
      <t>キ</t>
    </rPh>
    <phoneticPr fontId="1"/>
  </si>
  <si>
    <t>期</t>
    <rPh sb="0" eb="1">
      <t>キ</t>
    </rPh>
    <phoneticPr fontId="1"/>
  </si>
  <si>
    <t>月</t>
    <rPh sb="0" eb="1">
      <t>ツキ</t>
    </rPh>
    <phoneticPr fontId="1"/>
  </si>
  <si>
    <t>:</t>
  </si>
  <si>
    <t>:</t>
    <phoneticPr fontId="1"/>
  </si>
  <si>
    <t>利用分</t>
    <rPh sb="0" eb="2">
      <t>リヨウ</t>
    </rPh>
    <rPh sb="2" eb="3">
      <t>ブン</t>
    </rPh>
    <phoneticPr fontId="1"/>
  </si>
  <si>
    <t>計</t>
    <rPh sb="0" eb="1">
      <t>ケイ</t>
    </rPh>
    <phoneticPr fontId="1"/>
  </si>
  <si>
    <t>小計</t>
    <rPh sb="0" eb="2">
      <t>ショウケイ</t>
    </rPh>
    <phoneticPr fontId="1"/>
  </si>
  <si>
    <t>申請金額</t>
    <rPh sb="0" eb="2">
      <t>シンセイ</t>
    </rPh>
    <rPh sb="2" eb="4">
      <t>キンガク</t>
    </rPh>
    <phoneticPr fontId="1"/>
  </si>
  <si>
    <t>時期</t>
    <rPh sb="0" eb="2">
      <t>ジキ</t>
    </rPh>
    <phoneticPr fontId="1"/>
  </si>
  <si>
    <t>申請合計額</t>
    <rPh sb="0" eb="5">
      <t>シンセイゴウケイガク</t>
    </rPh>
    <phoneticPr fontId="1"/>
  </si>
  <si>
    <t>数値</t>
    <rPh sb="0" eb="2">
      <t>スウチ</t>
    </rPh>
    <phoneticPr fontId="1"/>
  </si>
  <si>
    <t>≪注意事項≫
１　割引等を受けた場合には、本用紙に記載のうえ、その理由がわかる書類の写しを添付してください。 
２　対象児童が2人以上いる場合は、児童ごとに分けてご提出ください。 
３　夜間帯（22:00～翌7:00）をご利用いただいた場合は、行を分けて記入してください。
　　また、日付が変わる（深夜0:00を超える）場合も同様に、行を分けて記入してください。
４　ピンク色のセルに入力してください。</t>
    <phoneticPr fontId="1"/>
  </si>
  <si>
    <t>年度
プルダウン</t>
    <rPh sb="0" eb="2">
      <t>ネンド</t>
    </rPh>
    <phoneticPr fontId="1"/>
  </si>
  <si>
    <t>7時～22時：</t>
    <rPh sb="1" eb="2">
      <t>ジ</t>
    </rPh>
    <rPh sb="5" eb="6">
      <t>ジ</t>
    </rPh>
    <phoneticPr fontId="1"/>
  </si>
  <si>
    <t>22時～24時：</t>
    <rPh sb="2" eb="3">
      <t>ジ</t>
    </rPh>
    <rPh sb="6" eb="7">
      <t>ジ</t>
    </rPh>
    <phoneticPr fontId="1"/>
  </si>
  <si>
    <t>0時～ 7時：</t>
    <rPh sb="1" eb="2">
      <t>ジ</t>
    </rPh>
    <rPh sb="5" eb="6">
      <t>ジ</t>
    </rPh>
    <phoneticPr fontId="1"/>
  </si>
  <si>
    <t>ピンク色のセルのみ編集してください</t>
    <rPh sb="3" eb="4">
      <t>イロ</t>
    </rPh>
    <rPh sb="9" eb="11">
      <t>ヘンシュウ</t>
    </rPh>
    <phoneticPr fontId="1"/>
  </si>
  <si>
    <t>注意事項（右上の文）</t>
    <rPh sb="0" eb="4">
      <t>チュウイジコウ</t>
    </rPh>
    <rPh sb="5" eb="7">
      <t>ミギウエ</t>
    </rPh>
    <rPh sb="8" eb="9">
      <t>ブン</t>
    </rPh>
    <phoneticPr fontId="1"/>
  </si>
  <si>
    <t>プルダウンの記号</t>
    <rPh sb="6" eb="8">
      <t>キゴウ</t>
    </rPh>
    <phoneticPr fontId="1"/>
  </si>
  <si>
    <t>別紙（必ず添付してください）</t>
    <phoneticPr fontId="1"/>
  </si>
  <si>
    <r>
      <t xml:space="preserve">申請時間
</t>
    </r>
    <r>
      <rPr>
        <b/>
        <sz val="10"/>
        <color rgb="FFFF0000"/>
        <rFont val="BIZ UDゴシック"/>
        <family val="3"/>
        <charset val="128"/>
      </rPr>
      <t>(端数切捨調整用)</t>
    </r>
    <rPh sb="0" eb="2">
      <t>シンセイ</t>
    </rPh>
    <rPh sb="2" eb="4">
      <t>ジカン</t>
    </rPh>
    <rPh sb="6" eb="8">
      <t>ハスウ</t>
    </rPh>
    <rPh sb="8" eb="9">
      <t>キリ</t>
    </rPh>
    <rPh sb="9" eb="10">
      <t>シャ</t>
    </rPh>
    <rPh sb="10" eb="12">
      <t>チョウセイ</t>
    </rPh>
    <rPh sb="12" eb="13">
      <t>ヨウ</t>
    </rPh>
    <phoneticPr fontId="1"/>
  </si>
  <si>
    <t>1時間未満切捨→</t>
  </si>
  <si>
    <t>〇</t>
  </si>
  <si>
    <t>荒川　太郎</t>
    <rPh sb="0" eb="2">
      <t>アラカワ</t>
    </rPh>
    <rPh sb="3" eb="5">
      <t>タロウ</t>
    </rPh>
    <phoneticPr fontId="1"/>
  </si>
  <si>
    <r>
      <t>対象児童は</t>
    </r>
    <r>
      <rPr>
        <b/>
        <sz val="11"/>
        <rFont val="游ゴシック"/>
        <family val="3"/>
        <charset val="128"/>
        <scheme val="minor"/>
      </rPr>
      <t>ひとり親家庭の児童</t>
    </r>
    <r>
      <rPr>
        <sz val="11"/>
        <rFont val="游ゴシック"/>
        <family val="3"/>
        <charset val="128"/>
        <scheme val="minor"/>
      </rPr>
      <t>である。</t>
    </r>
    <r>
      <rPr>
        <b/>
        <sz val="11"/>
        <color rgb="FFFF0000"/>
        <rFont val="游ゴシック"/>
        <family val="3"/>
        <charset val="128"/>
        <scheme val="minor"/>
      </rPr>
      <t>（証明書の添付が必須）</t>
    </r>
    <rPh sb="0" eb="4">
      <t>タイショウジドウ</t>
    </rPh>
    <rPh sb="8" eb="9">
      <t>オヤ</t>
    </rPh>
    <rPh sb="9" eb="11">
      <t>カテイ</t>
    </rPh>
    <rPh sb="12" eb="14">
      <t>ジドウ</t>
    </rPh>
    <rPh sb="19" eb="22">
      <t>ショウメイショ</t>
    </rPh>
    <rPh sb="23" eb="25">
      <t>テンプ</t>
    </rPh>
    <rPh sb="26" eb="28">
      <t>ヒッス</t>
    </rPh>
    <phoneticPr fontId="1"/>
  </si>
  <si>
    <r>
      <t>対象児童は</t>
    </r>
    <r>
      <rPr>
        <b/>
        <sz val="11"/>
        <rFont val="游ゴシック"/>
        <family val="3"/>
        <charset val="128"/>
        <scheme val="minor"/>
      </rPr>
      <t>多胎児</t>
    </r>
    <r>
      <rPr>
        <sz val="11"/>
        <rFont val="游ゴシック"/>
        <family val="3"/>
        <charset val="128"/>
        <scheme val="minor"/>
      </rPr>
      <t>である。</t>
    </r>
    <rPh sb="0" eb="4">
      <t>タイショウジドウ</t>
    </rPh>
    <rPh sb="5" eb="8">
      <t>タタイジ</t>
    </rPh>
    <phoneticPr fontId="1"/>
  </si>
  <si>
    <r>
      <t>対象児童は</t>
    </r>
    <r>
      <rPr>
        <b/>
        <sz val="11"/>
        <rFont val="游ゴシック"/>
        <family val="3"/>
        <charset val="128"/>
        <scheme val="minor"/>
      </rPr>
      <t>障害児</t>
    </r>
    <r>
      <rPr>
        <sz val="11"/>
        <rFont val="游ゴシック"/>
        <family val="3"/>
        <charset val="128"/>
        <scheme val="minor"/>
      </rPr>
      <t>である。</t>
    </r>
    <r>
      <rPr>
        <b/>
        <sz val="11"/>
        <color rgb="FFFF0000"/>
        <rFont val="游ゴシック"/>
        <family val="3"/>
        <charset val="128"/>
        <scheme val="minor"/>
      </rPr>
      <t>（証明書の添付が必須）</t>
    </r>
    <rPh sb="0" eb="2">
      <t>タイショウ</t>
    </rPh>
    <rPh sb="2" eb="4">
      <t>ジドウ</t>
    </rPh>
    <rPh sb="5" eb="7">
      <t>ショウガイ</t>
    </rPh>
    <rPh sb="7" eb="8">
      <t>ジ</t>
    </rPh>
    <rPh sb="13" eb="16">
      <t>ショウメイショ</t>
    </rPh>
    <rPh sb="17" eb="19">
      <t>テンプ</t>
    </rPh>
    <rPh sb="20" eb="22">
      <t>ヒッス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</si>
</sst>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h"/>
    <numFmt numFmtId="177" formatCode="00"/>
    <numFmt numFmtId="178" formatCode="#,###&quot;円&quot;"/>
    <numFmt numFmtId="179" formatCode="[h]&quot;時&quot;&quot;間&quot;\(&quot;分&quot;&quot;単&quot;&quot;位&quot;&quot;切&quot;&quot;り&quot;&quot;捨&quot;&quot;て&quot;\)"/>
    <numFmt numFmtId="180" formatCode="[h]&quot;時間&quot;"/>
    <numFmt numFmtId="181" formatCode="[$-411]gggee&quot;年度&quot;"/>
    <numFmt numFmtId="182" formatCode="[=0]&quot;時&quot;&quot;間&quot;;[h]&quot;時間&quot;"/>
    <numFmt numFmtId="183" formatCode="0&quot;月&quot;"/>
    <numFmt numFmtId="184" formatCode="[=0]&quot;時&quot;&quot;間&quot;\ \ \ \ &quot;分&quot;;[h]&quot; 時間 &quot;mm&quot; 分&quot;"/>
    <numFmt numFmtId="185" formatCode="[=0]&quot;&quot;;[h]"/>
    <numFmt numFmtId="186" formatCode="#,###"/>
    <numFmt numFmtId="187" formatCode="#,##0&quot;円&quot;"/>
    <numFmt numFmtId="188" formatCode=";;;"/>
    <numFmt numFmtId="189" formatCode="[$-411]ggge&quot;年度&quot;"/>
    <numFmt numFmtId="190" formatCode="[h]&quot; 時間 &quot;mm&quot; 分&quot;"/>
  </numFmts>
  <fonts count="3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sz val="22"/>
      <color theme="1"/>
      <name val="BIZ UDゴシック"/>
      <family val="3"/>
      <charset val="128"/>
    </font>
    <font>
      <b/>
      <sz val="24"/>
      <color theme="1"/>
      <name val="BIZ UDゴシック"/>
      <family val="3"/>
      <charset val="128"/>
    </font>
    <font>
      <b/>
      <sz val="28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b/>
      <sz val="11"/>
      <color theme="0"/>
      <name val="游ゴシック"/>
      <family val="3"/>
      <charset val="128"/>
      <scheme val="minor"/>
    </font>
    <font>
      <b/>
      <sz val="11"/>
      <color rgb="FFFF0000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20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b/>
      <sz val="10"/>
      <color rgb="FFFF000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9BFF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61">
    <xf numFmtId="0" fontId="0" fillId="0" borderId="0" xfId="0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Protection="1">
      <alignment vertical="center"/>
    </xf>
    <xf numFmtId="38" fontId="4" fillId="0" borderId="0" xfId="1" applyFont="1" applyFill="1" applyBorder="1" applyProtection="1">
      <alignment vertical="center"/>
    </xf>
    <xf numFmtId="0" fontId="6" fillId="0" borderId="0" xfId="0" applyFont="1" applyFill="1" applyBorder="1" applyProtection="1">
      <alignment vertical="center"/>
    </xf>
    <xf numFmtId="0" fontId="4" fillId="0" borderId="0" xfId="0" applyFont="1" applyFill="1" applyBorder="1" applyAlignment="1" applyProtection="1">
      <alignment horizontal="right" vertical="center"/>
    </xf>
    <xf numFmtId="176" fontId="4" fillId="0" borderId="0" xfId="0" applyNumberFormat="1" applyFont="1" applyFill="1" applyBorder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6" fillId="0" borderId="0" xfId="0" applyFont="1" applyFill="1" applyProtection="1">
      <alignment vertical="center"/>
    </xf>
    <xf numFmtId="0" fontId="6" fillId="0" borderId="0" xfId="0" applyFont="1" applyFill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vertical="top"/>
    </xf>
    <xf numFmtId="0" fontId="6" fillId="0" borderId="0" xfId="0" applyFont="1" applyFill="1" applyAlignment="1" applyProtection="1">
      <alignment horizontal="right" vertical="center"/>
    </xf>
    <xf numFmtId="0" fontId="7" fillId="0" borderId="0" xfId="0" applyFont="1" applyFill="1" applyBorder="1" applyAlignment="1" applyProtection="1"/>
    <xf numFmtId="182" fontId="3" fillId="0" borderId="31" xfId="0" applyNumberFormat="1" applyFont="1" applyFill="1" applyBorder="1" applyAlignment="1" applyProtection="1">
      <alignment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right" vertical="center"/>
    </xf>
    <xf numFmtId="0" fontId="9" fillId="2" borderId="20" xfId="0" applyFont="1" applyFill="1" applyBorder="1" applyAlignment="1">
      <alignment horizontal="right" vertical="center"/>
    </xf>
    <xf numFmtId="0" fontId="9" fillId="2" borderId="29" xfId="0" applyFont="1" applyFill="1" applyBorder="1" applyAlignment="1">
      <alignment horizontal="right" vertical="center"/>
    </xf>
    <xf numFmtId="0" fontId="0" fillId="0" borderId="0" xfId="0" applyFill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9" fillId="3" borderId="49" xfId="0" applyFont="1" applyFill="1" applyBorder="1" applyAlignment="1">
      <alignment horizontal="center" vertical="center"/>
    </xf>
    <xf numFmtId="0" fontId="9" fillId="3" borderId="45" xfId="0" applyFont="1" applyFill="1" applyBorder="1" applyAlignment="1">
      <alignment horizontal="center" vertical="center"/>
    </xf>
    <xf numFmtId="0" fontId="9" fillId="3" borderId="44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6" fillId="0" borderId="1" xfId="0" applyFont="1" applyFill="1" applyBorder="1" applyProtection="1">
      <alignment vertical="center"/>
    </xf>
    <xf numFmtId="0" fontId="6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right" vertical="center"/>
    </xf>
    <xf numFmtId="0" fontId="7" fillId="0" borderId="1" xfId="0" applyFont="1" applyFill="1" applyBorder="1" applyAlignment="1" applyProtection="1">
      <alignment vertical="center"/>
    </xf>
    <xf numFmtId="0" fontId="4" fillId="0" borderId="1" xfId="0" applyFont="1" applyFill="1" applyBorder="1" applyProtection="1">
      <alignment vertical="center"/>
    </xf>
    <xf numFmtId="0" fontId="7" fillId="0" borderId="0" xfId="0" applyFont="1" applyFill="1" applyBorder="1" applyAlignment="1" applyProtection="1">
      <alignment horizontal="center"/>
    </xf>
    <xf numFmtId="0" fontId="9" fillId="3" borderId="43" xfId="0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12" xfId="0" applyFont="1" applyFill="1" applyBorder="1" applyAlignment="1" applyProtection="1">
      <alignment horizontal="center" vertical="center"/>
    </xf>
    <xf numFmtId="0" fontId="6" fillId="4" borderId="4" xfId="0" applyFont="1" applyFill="1" applyBorder="1" applyAlignment="1" applyProtection="1">
      <alignment horizontal="center" vertical="center"/>
    </xf>
    <xf numFmtId="0" fontId="6" fillId="4" borderId="2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</xf>
    <xf numFmtId="0" fontId="6" fillId="4" borderId="12" xfId="0" applyFont="1" applyFill="1" applyBorder="1" applyAlignment="1" applyProtection="1">
      <alignment horizontal="center" vertical="center"/>
      <protection locked="0"/>
    </xf>
    <xf numFmtId="0" fontId="10" fillId="5" borderId="8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/>
    </xf>
    <xf numFmtId="0" fontId="6" fillId="3" borderId="3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3" fontId="6" fillId="6" borderId="49" xfId="0" applyNumberFormat="1" applyFont="1" applyFill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1" fontId="6" fillId="0" borderId="0" xfId="0" applyNumberFormat="1" applyFont="1" applyAlignment="1">
      <alignment horizontal="center" vertical="center"/>
    </xf>
    <xf numFmtId="0" fontId="6" fillId="0" borderId="50" xfId="0" applyFont="1" applyFill="1" applyBorder="1" applyAlignment="1">
      <alignment horizontal="right" vertical="center"/>
    </xf>
    <xf numFmtId="0" fontId="6" fillId="0" borderId="17" xfId="0" applyFont="1" applyFill="1" applyBorder="1" applyAlignment="1">
      <alignment horizontal="right" vertical="center"/>
    </xf>
    <xf numFmtId="0" fontId="6" fillId="0" borderId="53" xfId="0" applyFont="1" applyFill="1" applyBorder="1" applyAlignment="1">
      <alignment horizontal="right" vertical="center"/>
    </xf>
    <xf numFmtId="0" fontId="6" fillId="6" borderId="57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184" fontId="9" fillId="0" borderId="22" xfId="0" applyNumberFormat="1" applyFont="1" applyBorder="1">
      <alignment vertical="center"/>
    </xf>
    <xf numFmtId="184" fontId="9" fillId="0" borderId="21" xfId="0" applyNumberFormat="1" applyFont="1" applyBorder="1">
      <alignment vertical="center"/>
    </xf>
    <xf numFmtId="184" fontId="9" fillId="0" borderId="4" xfId="0" applyNumberFormat="1" applyFont="1" applyBorder="1">
      <alignment vertical="center"/>
    </xf>
    <xf numFmtId="184" fontId="9" fillId="0" borderId="3" xfId="0" applyNumberFormat="1" applyFont="1" applyBorder="1">
      <alignment vertical="center"/>
    </xf>
    <xf numFmtId="184" fontId="9" fillId="0" borderId="5" xfId="0" applyNumberFormat="1" applyFont="1" applyBorder="1">
      <alignment vertical="center"/>
    </xf>
    <xf numFmtId="184" fontId="9" fillId="0" borderId="10" xfId="0" applyNumberFormat="1" applyFont="1" applyBorder="1">
      <alignment vertical="center"/>
    </xf>
    <xf numFmtId="184" fontId="10" fillId="2" borderId="46" xfId="0" applyNumberFormat="1" applyFont="1" applyFill="1" applyBorder="1">
      <alignment vertical="center"/>
    </xf>
    <xf numFmtId="184" fontId="10" fillId="2" borderId="38" xfId="0" applyNumberFormat="1" applyFont="1" applyFill="1" applyBorder="1">
      <alignment vertical="center"/>
    </xf>
    <xf numFmtId="184" fontId="10" fillId="3" borderId="28" xfId="0" applyNumberFormat="1" applyFont="1" applyFill="1" applyBorder="1">
      <alignment vertical="center"/>
    </xf>
    <xf numFmtId="178" fontId="9" fillId="0" borderId="25" xfId="0" applyNumberFormat="1" applyFont="1" applyBorder="1">
      <alignment vertical="center"/>
    </xf>
    <xf numFmtId="178" fontId="9" fillId="0" borderId="21" xfId="0" applyNumberFormat="1" applyFont="1" applyBorder="1">
      <alignment vertical="center"/>
    </xf>
    <xf numFmtId="178" fontId="9" fillId="0" borderId="23" xfId="0" applyNumberFormat="1" applyFont="1" applyBorder="1">
      <alignment vertical="center"/>
    </xf>
    <xf numFmtId="178" fontId="9" fillId="0" borderId="3" xfId="0" applyNumberFormat="1" applyFont="1" applyBorder="1">
      <alignment vertical="center"/>
    </xf>
    <xf numFmtId="178" fontId="9" fillId="0" borderId="26" xfId="0" applyNumberFormat="1" applyFont="1" applyBorder="1">
      <alignment vertical="center"/>
    </xf>
    <xf numFmtId="178" fontId="9" fillId="0" borderId="10" xfId="0" applyNumberFormat="1" applyFont="1" applyBorder="1">
      <alignment vertical="center"/>
    </xf>
    <xf numFmtId="178" fontId="10" fillId="2" borderId="48" xfId="0" applyNumberFormat="1" applyFont="1" applyFill="1" applyBorder="1">
      <alignment vertical="center"/>
    </xf>
    <xf numFmtId="178" fontId="10" fillId="2" borderId="38" xfId="0" applyNumberFormat="1" applyFont="1" applyFill="1" applyBorder="1">
      <alignment vertical="center"/>
    </xf>
    <xf numFmtId="178" fontId="10" fillId="3" borderId="53" xfId="0" applyNumberFormat="1" applyFont="1" applyFill="1" applyBorder="1">
      <alignment vertical="center"/>
    </xf>
    <xf numFmtId="0" fontId="0" fillId="0" borderId="60" xfId="0" applyFill="1" applyBorder="1" applyAlignment="1" applyProtection="1">
      <alignment horizontal="center" vertical="center"/>
    </xf>
    <xf numFmtId="0" fontId="16" fillId="0" borderId="0" xfId="0" applyFont="1" applyAlignment="1">
      <alignment horizontal="right" vertical="center"/>
    </xf>
    <xf numFmtId="0" fontId="11" fillId="0" borderId="9" xfId="0" applyFont="1" applyFill="1" applyBorder="1" applyAlignment="1" applyProtection="1">
      <alignment horizontal="center" vertical="center"/>
    </xf>
    <xf numFmtId="189" fontId="20" fillId="6" borderId="31" xfId="0" applyNumberFormat="1" applyFont="1" applyFill="1" applyBorder="1" applyAlignment="1" applyProtection="1">
      <alignment horizontal="center" vertical="center"/>
      <protection locked="0"/>
    </xf>
    <xf numFmtId="189" fontId="6" fillId="0" borderId="56" xfId="0" applyNumberFormat="1" applyFont="1" applyBorder="1" applyAlignment="1">
      <alignment horizontal="center" vertical="center"/>
    </xf>
    <xf numFmtId="189" fontId="6" fillId="0" borderId="57" xfId="0" applyNumberFormat="1" applyFont="1" applyBorder="1" applyAlignment="1">
      <alignment horizontal="center" vertical="center"/>
    </xf>
    <xf numFmtId="183" fontId="6" fillId="0" borderId="27" xfId="0" applyNumberFormat="1" applyFont="1" applyFill="1" applyBorder="1" applyAlignment="1" applyProtection="1">
      <alignment horizontal="right"/>
    </xf>
    <xf numFmtId="0" fontId="6" fillId="0" borderId="30" xfId="0" applyFont="1" applyFill="1" applyBorder="1" applyAlignment="1" applyProtection="1">
      <protection locked="0"/>
    </xf>
    <xf numFmtId="0" fontId="6" fillId="0" borderId="7" xfId="0" applyFont="1" applyFill="1" applyBorder="1" applyAlignment="1" applyProtection="1"/>
    <xf numFmtId="0" fontId="6" fillId="0" borderId="30" xfId="0" applyFont="1" applyFill="1" applyBorder="1" applyAlignment="1" applyProtection="1">
      <alignment horizontal="center"/>
      <protection locked="0"/>
    </xf>
    <xf numFmtId="0" fontId="6" fillId="0" borderId="12" xfId="0" applyFont="1" applyFill="1" applyBorder="1" applyAlignment="1" applyProtection="1">
      <alignment horizontal="center"/>
    </xf>
    <xf numFmtId="177" fontId="6" fillId="0" borderId="54" xfId="0" applyNumberFormat="1" applyFont="1" applyFill="1" applyBorder="1" applyAlignment="1" applyProtection="1">
      <alignment horizontal="center"/>
      <protection locked="0"/>
    </xf>
    <xf numFmtId="177" fontId="6" fillId="0" borderId="30" xfId="0" applyNumberFormat="1" applyFont="1" applyFill="1" applyBorder="1" applyAlignment="1" applyProtection="1">
      <alignment horizontal="center"/>
      <protection locked="0"/>
    </xf>
    <xf numFmtId="184" fontId="6" fillId="0" borderId="3" xfId="0" applyNumberFormat="1" applyFont="1" applyFill="1" applyBorder="1" applyAlignment="1" applyProtection="1">
      <alignment horizontal="right"/>
    </xf>
    <xf numFmtId="3" fontId="6" fillId="0" borderId="3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Fill="1" applyBorder="1" applyAlignment="1" applyProtection="1"/>
    <xf numFmtId="3" fontId="6" fillId="0" borderId="3" xfId="0" applyNumberFormat="1" applyFont="1" applyFill="1" applyBorder="1" applyAlignment="1" applyProtection="1">
      <protection locked="0"/>
    </xf>
    <xf numFmtId="187" fontId="6" fillId="0" borderId="2" xfId="1" applyNumberFormat="1" applyFont="1" applyFill="1" applyBorder="1" applyAlignment="1" applyProtection="1"/>
    <xf numFmtId="0" fontId="6" fillId="0" borderId="0" xfId="0" applyNumberFormat="1" applyFont="1" applyFill="1" applyAlignment="1" applyProtection="1"/>
    <xf numFmtId="0" fontId="6" fillId="0" borderId="0" xfId="0" applyFont="1" applyFill="1" applyAlignment="1" applyProtection="1"/>
    <xf numFmtId="183" fontId="6" fillId="4" borderId="3" xfId="0" applyNumberFormat="1" applyFont="1" applyFill="1" applyBorder="1" applyAlignment="1" applyProtection="1">
      <alignment horizontal="right"/>
    </xf>
    <xf numFmtId="0" fontId="6" fillId="4" borderId="30" xfId="0" applyFont="1" applyFill="1" applyBorder="1" applyAlignment="1" applyProtection="1">
      <protection locked="0"/>
    </xf>
    <xf numFmtId="0" fontId="6" fillId="4" borderId="4" xfId="0" applyFont="1" applyFill="1" applyBorder="1" applyAlignment="1" applyProtection="1"/>
    <xf numFmtId="0" fontId="6" fillId="4" borderId="30" xfId="0" applyFont="1" applyFill="1" applyBorder="1" applyAlignment="1" applyProtection="1">
      <alignment horizontal="center"/>
      <protection locked="0"/>
    </xf>
    <xf numFmtId="0" fontId="6" fillId="4" borderId="12" xfId="0" applyFont="1" applyFill="1" applyBorder="1" applyAlignment="1" applyProtection="1">
      <alignment horizontal="center"/>
    </xf>
    <xf numFmtId="177" fontId="6" fillId="4" borderId="54" xfId="0" applyNumberFormat="1" applyFont="1" applyFill="1" applyBorder="1" applyAlignment="1" applyProtection="1">
      <alignment horizontal="center"/>
      <protection locked="0"/>
    </xf>
    <xf numFmtId="177" fontId="6" fillId="4" borderId="30" xfId="0" applyNumberFormat="1" applyFont="1" applyFill="1" applyBorder="1" applyAlignment="1" applyProtection="1">
      <alignment horizontal="center"/>
      <protection locked="0"/>
    </xf>
    <xf numFmtId="184" fontId="6" fillId="4" borderId="3" xfId="0" applyNumberFormat="1" applyFont="1" applyFill="1" applyBorder="1" applyAlignment="1" applyProtection="1">
      <alignment horizontal="right"/>
    </xf>
    <xf numFmtId="3" fontId="6" fillId="4" borderId="30" xfId="0" applyNumberFormat="1" applyFont="1" applyFill="1" applyBorder="1" applyAlignment="1" applyProtection="1">
      <alignment horizontal="right"/>
      <protection locked="0"/>
    </xf>
    <xf numFmtId="0" fontId="6" fillId="4" borderId="6" xfId="0" applyFont="1" applyFill="1" applyBorder="1" applyAlignment="1" applyProtection="1"/>
    <xf numFmtId="3" fontId="6" fillId="4" borderId="9" xfId="0" applyNumberFormat="1" applyFont="1" applyFill="1" applyBorder="1" applyAlignment="1" applyProtection="1">
      <protection locked="0"/>
    </xf>
    <xf numFmtId="187" fontId="6" fillId="4" borderId="2" xfId="1" applyNumberFormat="1" applyFont="1" applyFill="1" applyBorder="1" applyAlignment="1" applyProtection="1"/>
    <xf numFmtId="183" fontId="6" fillId="0" borderId="3" xfId="0" applyNumberFormat="1" applyFont="1" applyFill="1" applyBorder="1" applyAlignment="1" applyProtection="1">
      <alignment horizontal="right"/>
    </xf>
    <xf numFmtId="0" fontId="6" fillId="4" borderId="30" xfId="0" applyFont="1" applyFill="1" applyBorder="1" applyAlignment="1" applyProtection="1">
      <alignment horizontal="center" wrapText="1"/>
      <protection locked="0"/>
    </xf>
    <xf numFmtId="3" fontId="6" fillId="4" borderId="3" xfId="0" applyNumberFormat="1" applyFont="1" applyFill="1" applyBorder="1" applyAlignment="1" applyProtection="1">
      <protection locked="0"/>
    </xf>
    <xf numFmtId="0" fontId="6" fillId="4" borderId="4" xfId="0" applyFont="1" applyFill="1" applyBorder="1" applyAlignment="1" applyProtection="1">
      <alignment horizontal="right"/>
    </xf>
    <xf numFmtId="0" fontId="21" fillId="0" borderId="0" xfId="0" applyFont="1" applyFill="1" applyBorder="1" applyAlignment="1" applyProtection="1">
      <alignment wrapText="1"/>
    </xf>
    <xf numFmtId="184" fontId="6" fillId="0" borderId="0" xfId="0" applyNumberFormat="1" applyFont="1" applyFill="1" applyAlignment="1" applyProtection="1"/>
    <xf numFmtId="184" fontId="6" fillId="0" borderId="0" xfId="0" applyNumberFormat="1" applyFont="1" applyFill="1" applyBorder="1" applyProtection="1">
      <alignment vertical="center"/>
    </xf>
    <xf numFmtId="0" fontId="6" fillId="0" borderId="0" xfId="0" applyNumberFormat="1" applyFont="1" applyFill="1" applyAlignment="1" applyProtection="1">
      <alignment horizontal="right"/>
    </xf>
    <xf numFmtId="190" fontId="6" fillId="0" borderId="61" xfId="0" applyNumberFormat="1" applyFont="1" applyFill="1" applyBorder="1" applyAlignment="1" applyProtection="1">
      <alignment horizontal="right"/>
    </xf>
    <xf numFmtId="190" fontId="6" fillId="4" borderId="61" xfId="0" applyNumberFormat="1" applyFont="1" applyFill="1" applyBorder="1" applyAlignment="1" applyProtection="1">
      <alignment horizontal="right"/>
    </xf>
    <xf numFmtId="187" fontId="6" fillId="0" borderId="2" xfId="0" applyNumberFormat="1" applyFont="1" applyFill="1" applyBorder="1" applyAlignment="1" applyProtection="1"/>
    <xf numFmtId="187" fontId="6" fillId="4" borderId="2" xfId="0" applyNumberFormat="1" applyFont="1" applyFill="1" applyBorder="1" applyAlignment="1" applyProtection="1"/>
    <xf numFmtId="0" fontId="4" fillId="5" borderId="2" xfId="0" applyFont="1" applyFill="1" applyBorder="1" applyAlignment="1" applyProtection="1">
      <alignment horizontal="center" vertical="center"/>
    </xf>
    <xf numFmtId="0" fontId="11" fillId="0" borderId="9" xfId="0" applyFont="1" applyFill="1" applyBorder="1" applyAlignment="1" applyProtection="1">
      <alignment horizontal="center" vertical="center"/>
    </xf>
    <xf numFmtId="184" fontId="6" fillId="0" borderId="2" xfId="0" applyNumberFormat="1" applyFont="1" applyFill="1" applyBorder="1" applyAlignment="1" applyProtection="1"/>
    <xf numFmtId="184" fontId="6" fillId="0" borderId="8" xfId="0" applyNumberFormat="1" applyFont="1" applyFill="1" applyBorder="1" applyAlignment="1" applyProtection="1"/>
    <xf numFmtId="179" fontId="23" fillId="0" borderId="9" xfId="0" applyNumberFormat="1" applyFont="1" applyFill="1" applyBorder="1" applyAlignment="1" applyProtection="1">
      <alignment horizontal="center" vertical="center" wrapText="1"/>
    </xf>
    <xf numFmtId="182" fontId="10" fillId="0" borderId="39" xfId="0" applyNumberFormat="1" applyFont="1" applyBorder="1">
      <alignment vertical="center"/>
    </xf>
    <xf numFmtId="182" fontId="10" fillId="0" borderId="40" xfId="0" applyNumberFormat="1" applyFont="1" applyBorder="1">
      <alignment vertical="center"/>
    </xf>
    <xf numFmtId="182" fontId="10" fillId="0" borderId="41" xfId="0" applyNumberFormat="1" applyFont="1" applyBorder="1">
      <alignment vertical="center"/>
    </xf>
    <xf numFmtId="182" fontId="7" fillId="2" borderId="42" xfId="0" applyNumberFormat="1" applyFont="1" applyFill="1" applyBorder="1">
      <alignment vertical="center"/>
    </xf>
    <xf numFmtId="182" fontId="7" fillId="3" borderId="52" xfId="0" applyNumberFormat="1" applyFont="1" applyFill="1" applyBorder="1">
      <alignment vertical="center"/>
    </xf>
    <xf numFmtId="178" fontId="10" fillId="0" borderId="39" xfId="0" applyNumberFormat="1" applyFont="1" applyBorder="1">
      <alignment vertical="center"/>
    </xf>
    <xf numFmtId="178" fontId="10" fillId="0" borderId="40" xfId="0" applyNumberFormat="1" applyFont="1" applyBorder="1">
      <alignment vertical="center"/>
    </xf>
    <xf numFmtId="178" fontId="10" fillId="0" borderId="41" xfId="0" applyNumberFormat="1" applyFont="1" applyBorder="1">
      <alignment vertical="center"/>
    </xf>
    <xf numFmtId="178" fontId="7" fillId="2" borderId="42" xfId="0" applyNumberFormat="1" applyFont="1" applyFill="1" applyBorder="1">
      <alignment vertical="center"/>
    </xf>
    <xf numFmtId="178" fontId="7" fillId="3" borderId="52" xfId="0" applyNumberFormat="1" applyFont="1" applyFill="1" applyBorder="1">
      <alignment vertical="center"/>
    </xf>
    <xf numFmtId="184" fontId="6" fillId="0" borderId="3" xfId="0" applyNumberFormat="1" applyFont="1" applyFill="1" applyBorder="1" applyAlignment="1" applyProtection="1">
      <alignment horizontal="right"/>
    </xf>
    <xf numFmtId="0" fontId="10" fillId="5" borderId="8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184" fontId="6" fillId="0" borderId="3" xfId="0" applyNumberFormat="1" applyFont="1" applyFill="1" applyBorder="1" applyAlignment="1" applyProtection="1">
      <alignment horizontal="right"/>
    </xf>
    <xf numFmtId="0" fontId="10" fillId="5" borderId="8" xfId="0" applyFont="1" applyFill="1" applyBorder="1" applyAlignment="1" applyProtection="1">
      <alignment horizontal="center" vertical="center" wrapText="1"/>
    </xf>
    <xf numFmtId="178" fontId="6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180" fontId="6" fillId="0" borderId="0" xfId="0" applyNumberFormat="1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vertical="center"/>
    </xf>
    <xf numFmtId="178" fontId="18" fillId="0" borderId="0" xfId="0" applyNumberFormat="1" applyFont="1" applyFill="1" applyBorder="1" applyAlignment="1" applyProtection="1">
      <alignment vertical="center" wrapText="1"/>
    </xf>
    <xf numFmtId="0" fontId="6" fillId="0" borderId="30" xfId="0" applyFont="1" applyFill="1" applyBorder="1" applyAlignment="1" applyProtection="1"/>
    <xf numFmtId="0" fontId="6" fillId="0" borderId="3" xfId="0" applyFont="1" applyFill="1" applyBorder="1" applyAlignment="1" applyProtection="1">
      <alignment horizontal="center" vertical="center"/>
    </xf>
    <xf numFmtId="0" fontId="6" fillId="0" borderId="30" xfId="0" applyFont="1" applyFill="1" applyBorder="1" applyAlignment="1" applyProtection="1">
      <alignment horizontal="center"/>
    </xf>
    <xf numFmtId="177" fontId="6" fillId="0" borderId="54" xfId="0" applyNumberFormat="1" applyFont="1" applyFill="1" applyBorder="1" applyAlignment="1" applyProtection="1">
      <alignment horizontal="center"/>
    </xf>
    <xf numFmtId="177" fontId="6" fillId="0" borderId="30" xfId="0" applyNumberFormat="1" applyFont="1" applyFill="1" applyBorder="1" applyAlignment="1" applyProtection="1">
      <alignment horizontal="center"/>
    </xf>
    <xf numFmtId="3" fontId="6" fillId="0" borderId="30" xfId="0" applyNumberFormat="1" applyFont="1" applyFill="1" applyBorder="1" applyAlignment="1" applyProtection="1">
      <alignment horizontal="right"/>
    </xf>
    <xf numFmtId="3" fontId="6" fillId="0" borderId="3" xfId="0" applyNumberFormat="1" applyFont="1" applyFill="1" applyBorder="1" applyAlignment="1" applyProtection="1"/>
    <xf numFmtId="0" fontId="6" fillId="4" borderId="30" xfId="0" applyFont="1" applyFill="1" applyBorder="1" applyAlignment="1" applyProtection="1"/>
    <xf numFmtId="0" fontId="6" fillId="4" borderId="27" xfId="0" applyFont="1" applyFill="1" applyBorder="1" applyAlignment="1" applyProtection="1">
      <alignment horizontal="center" vertical="center"/>
    </xf>
    <xf numFmtId="0" fontId="6" fillId="4" borderId="30" xfId="0" applyFont="1" applyFill="1" applyBorder="1" applyAlignment="1" applyProtection="1">
      <alignment horizontal="center"/>
    </xf>
    <xf numFmtId="177" fontId="6" fillId="4" borderId="54" xfId="0" applyNumberFormat="1" applyFont="1" applyFill="1" applyBorder="1" applyAlignment="1" applyProtection="1">
      <alignment horizontal="center"/>
    </xf>
    <xf numFmtId="177" fontId="6" fillId="4" borderId="30" xfId="0" applyNumberFormat="1" applyFont="1" applyFill="1" applyBorder="1" applyAlignment="1" applyProtection="1">
      <alignment horizontal="center"/>
    </xf>
    <xf numFmtId="3" fontId="6" fillId="4" borderId="30" xfId="0" applyNumberFormat="1" applyFont="1" applyFill="1" applyBorder="1" applyAlignment="1" applyProtection="1">
      <alignment horizontal="right"/>
    </xf>
    <xf numFmtId="3" fontId="6" fillId="4" borderId="9" xfId="0" applyNumberFormat="1" applyFont="1" applyFill="1" applyBorder="1" applyAlignment="1" applyProtection="1"/>
    <xf numFmtId="0" fontId="6" fillId="0" borderId="27" xfId="0" applyFont="1" applyFill="1" applyBorder="1" applyAlignment="1" applyProtection="1">
      <alignment horizontal="center" vertical="center"/>
    </xf>
    <xf numFmtId="0" fontId="6" fillId="4" borderId="30" xfId="0" applyFont="1" applyFill="1" applyBorder="1" applyAlignment="1" applyProtection="1">
      <alignment horizontal="center" wrapText="1"/>
    </xf>
    <xf numFmtId="0" fontId="6" fillId="4" borderId="3" xfId="0" applyFont="1" applyFill="1" applyBorder="1" applyAlignment="1" applyProtection="1">
      <alignment horizontal="center" vertical="center"/>
    </xf>
    <xf numFmtId="3" fontId="6" fillId="4" borderId="3" xfId="0" applyNumberFormat="1" applyFont="1" applyFill="1" applyBorder="1" applyAlignment="1" applyProtection="1"/>
    <xf numFmtId="184" fontId="6" fillId="0" borderId="3" xfId="0" applyNumberFormat="1" applyFont="1" applyFill="1" applyBorder="1" applyAlignment="1" applyProtection="1">
      <alignment horizontal="right"/>
    </xf>
    <xf numFmtId="0" fontId="10" fillId="5" borderId="8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/>
    </xf>
    <xf numFmtId="181" fontId="0" fillId="0" borderId="0" xfId="0" applyNumberFormat="1" applyFill="1" applyBorder="1" applyAlignment="1" applyProtection="1">
      <alignment horizontal="center" vertical="center"/>
    </xf>
    <xf numFmtId="188" fontId="16" fillId="0" borderId="60" xfId="0" applyNumberFormat="1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center" vertical="center" shrinkToFit="1"/>
    </xf>
    <xf numFmtId="188" fontId="16" fillId="0" borderId="0" xfId="0" applyNumberFormat="1" applyFont="1" applyFill="1" applyBorder="1" applyAlignment="1" applyProtection="1">
      <alignment horizontal="left" vertical="center"/>
    </xf>
    <xf numFmtId="0" fontId="25" fillId="0" borderId="0" xfId="0" applyFont="1">
      <alignment vertical="center"/>
    </xf>
    <xf numFmtId="0" fontId="25" fillId="0" borderId="0" xfId="0" applyNumberFormat="1" applyFont="1" applyFill="1" applyBorder="1" applyAlignment="1" applyProtection="1">
      <alignment horizontal="center" vertical="center"/>
    </xf>
    <xf numFmtId="0" fontId="25" fillId="0" borderId="0" xfId="0" applyNumberFormat="1" applyFont="1" applyBorder="1">
      <alignment vertical="center"/>
    </xf>
    <xf numFmtId="0" fontId="28" fillId="0" borderId="15" xfId="0" applyFont="1" applyFill="1" applyBorder="1" applyAlignment="1" applyProtection="1">
      <alignment horizontal="left" vertical="center"/>
    </xf>
    <xf numFmtId="188" fontId="19" fillId="0" borderId="0" xfId="0" applyNumberFormat="1" applyFont="1" applyFill="1">
      <alignment vertical="center"/>
    </xf>
    <xf numFmtId="0" fontId="25" fillId="0" borderId="62" xfId="0" applyNumberFormat="1" applyFont="1" applyFill="1" applyBorder="1" applyAlignment="1" applyProtection="1">
      <alignment horizontal="center" vertical="center"/>
      <protection locked="0"/>
    </xf>
    <xf numFmtId="0" fontId="25" fillId="0" borderId="63" xfId="0" applyNumberFormat="1" applyFont="1" applyFill="1" applyBorder="1" applyAlignment="1" applyProtection="1">
      <alignment horizontal="center" vertical="center"/>
      <protection locked="0"/>
    </xf>
    <xf numFmtId="0" fontId="25" fillId="0" borderId="65" xfId="0" applyNumberFormat="1" applyFont="1" applyFill="1" applyBorder="1" applyAlignment="1" applyProtection="1">
      <alignment horizontal="center" vertical="center"/>
      <protection locked="0"/>
    </xf>
    <xf numFmtId="0" fontId="29" fillId="3" borderId="4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27" fillId="0" borderId="55" xfId="0" applyFont="1" applyFill="1" applyBorder="1" applyAlignment="1" applyProtection="1">
      <alignment horizontal="center" vertical="center" shrinkToFit="1"/>
      <protection locked="0"/>
    </xf>
    <xf numFmtId="0" fontId="27" fillId="0" borderId="32" xfId="0" applyFont="1" applyFill="1" applyBorder="1" applyAlignment="1" applyProtection="1">
      <alignment horizontal="center" vertical="center" shrinkToFit="1"/>
      <protection locked="0"/>
    </xf>
    <xf numFmtId="189" fontId="27" fillId="0" borderId="55" xfId="0" applyNumberFormat="1" applyFont="1" applyFill="1" applyBorder="1" applyAlignment="1" applyProtection="1">
      <alignment horizontal="center" vertical="center"/>
    </xf>
    <xf numFmtId="189" fontId="27" fillId="0" borderId="32" xfId="0" applyNumberFormat="1" applyFont="1" applyFill="1" applyBorder="1" applyAlignment="1" applyProtection="1">
      <alignment horizontal="center" vertical="center"/>
    </xf>
    <xf numFmtId="0" fontId="25" fillId="3" borderId="25" xfId="0" applyNumberFormat="1" applyFont="1" applyFill="1" applyBorder="1" applyAlignment="1" applyProtection="1">
      <alignment horizontal="left" vertical="center"/>
    </xf>
    <xf numFmtId="0" fontId="25" fillId="3" borderId="17" xfId="0" applyNumberFormat="1" applyFont="1" applyFill="1" applyBorder="1" applyAlignment="1" applyProtection="1">
      <alignment horizontal="left" vertical="center"/>
    </xf>
    <xf numFmtId="0" fontId="25" fillId="3" borderId="23" xfId="0" applyNumberFormat="1" applyFont="1" applyFill="1" applyBorder="1" applyAlignment="1" applyProtection="1">
      <alignment horizontal="left" vertical="center"/>
    </xf>
    <xf numFmtId="0" fontId="25" fillId="3" borderId="2" xfId="0" applyNumberFormat="1" applyFont="1" applyFill="1" applyBorder="1" applyAlignment="1" applyProtection="1">
      <alignment horizontal="left" vertical="center"/>
    </xf>
    <xf numFmtId="0" fontId="25" fillId="3" borderId="64" xfId="0" applyNumberFormat="1" applyFont="1" applyFill="1" applyBorder="1" applyAlignment="1" applyProtection="1">
      <alignment horizontal="left" vertical="center"/>
    </xf>
    <xf numFmtId="0" fontId="25" fillId="3" borderId="18" xfId="0" applyNumberFormat="1" applyFont="1" applyFill="1" applyBorder="1" applyAlignment="1" applyProtection="1">
      <alignment horizontal="left" vertical="center"/>
    </xf>
    <xf numFmtId="0" fontId="10" fillId="3" borderId="51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</xf>
    <xf numFmtId="184" fontId="6" fillId="0" borderId="3" xfId="0" applyNumberFormat="1" applyFont="1" applyFill="1" applyBorder="1" applyAlignment="1" applyProtection="1">
      <alignment horizontal="right"/>
    </xf>
    <xf numFmtId="184" fontId="6" fillId="0" borderId="12" xfId="0" applyNumberFormat="1" applyFont="1" applyFill="1" applyBorder="1" applyAlignment="1" applyProtection="1">
      <alignment horizontal="right"/>
    </xf>
    <xf numFmtId="184" fontId="6" fillId="0" borderId="4" xfId="0" applyNumberFormat="1" applyFont="1" applyFill="1" applyBorder="1" applyAlignment="1" applyProtection="1">
      <alignment horizontal="right"/>
    </xf>
    <xf numFmtId="178" fontId="6" fillId="0" borderId="2" xfId="0" applyNumberFormat="1" applyFont="1" applyFill="1" applyBorder="1" applyAlignment="1" applyProtection="1"/>
    <xf numFmtId="178" fontId="6" fillId="0" borderId="18" xfId="0" applyNumberFormat="1" applyFont="1" applyFill="1" applyBorder="1" applyAlignment="1" applyProtection="1"/>
    <xf numFmtId="178" fontId="3" fillId="0" borderId="13" xfId="0" applyNumberFormat="1" applyFont="1" applyFill="1" applyBorder="1" applyAlignment="1" applyProtection="1">
      <alignment vertical="center"/>
    </xf>
    <xf numFmtId="178" fontId="3" fillId="0" borderId="32" xfId="0" applyNumberFormat="1" applyFont="1" applyFill="1" applyBorder="1" applyAlignment="1" applyProtection="1">
      <alignment vertical="center"/>
    </xf>
    <xf numFmtId="0" fontId="10" fillId="5" borderId="10" xfId="0" applyFont="1" applyFill="1" applyBorder="1" applyAlignment="1" applyProtection="1">
      <alignment horizontal="center" vertical="center" wrapText="1"/>
    </xf>
    <xf numFmtId="0" fontId="10" fillId="5" borderId="5" xfId="0" applyFont="1" applyFill="1" applyBorder="1" applyAlignment="1" applyProtection="1">
      <alignment horizontal="center" vertical="center" wrapText="1"/>
    </xf>
    <xf numFmtId="0" fontId="10" fillId="5" borderId="8" xfId="0" applyFon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 applyProtection="1">
      <alignment horizontal="center" vertical="center"/>
    </xf>
    <xf numFmtId="0" fontId="4" fillId="5" borderId="3" xfId="0" applyFont="1" applyFill="1" applyBorder="1" applyAlignment="1" applyProtection="1">
      <alignment horizontal="center" vertical="center"/>
    </xf>
    <xf numFmtId="0" fontId="4" fillId="5" borderId="12" xfId="0" applyFont="1" applyFill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10" fillId="5" borderId="2" xfId="0" applyFont="1" applyFill="1" applyBorder="1" applyAlignment="1" applyProtection="1">
      <alignment horizontal="center" vertical="center"/>
    </xf>
    <xf numFmtId="0" fontId="10" fillId="5" borderId="2" xfId="0" applyFont="1" applyFill="1" applyBorder="1" applyAlignment="1" applyProtection="1">
      <alignment horizontal="center" vertical="center" wrapText="1"/>
    </xf>
    <xf numFmtId="0" fontId="10" fillId="5" borderId="10" xfId="0" applyFont="1" applyFill="1" applyBorder="1" applyAlignment="1" applyProtection="1">
      <alignment horizontal="center" vertical="center"/>
    </xf>
    <xf numFmtId="0" fontId="10" fillId="5" borderId="9" xfId="0" applyFont="1" applyFill="1" applyBorder="1" applyAlignment="1" applyProtection="1">
      <alignment horizontal="center" vertical="center"/>
    </xf>
    <xf numFmtId="0" fontId="10" fillId="5" borderId="9" xfId="0" applyFont="1" applyFill="1" applyBorder="1" applyAlignment="1" applyProtection="1">
      <alignment horizontal="center" vertical="center" wrapText="1"/>
    </xf>
    <xf numFmtId="0" fontId="10" fillId="5" borderId="6" xfId="0" applyFont="1" applyFill="1" applyBorder="1" applyAlignment="1" applyProtection="1">
      <alignment horizontal="center" vertical="center" wrapText="1"/>
    </xf>
    <xf numFmtId="0" fontId="10" fillId="5" borderId="24" xfId="0" applyFont="1" applyFill="1" applyBorder="1" applyAlignment="1" applyProtection="1">
      <alignment horizontal="center" vertical="center"/>
    </xf>
    <xf numFmtId="0" fontId="21" fillId="0" borderId="1" xfId="0" applyFont="1" applyFill="1" applyBorder="1" applyAlignment="1" applyProtection="1">
      <alignment horizontal="right" wrapText="1"/>
    </xf>
    <xf numFmtId="0" fontId="10" fillId="5" borderId="24" xfId="0" applyFont="1" applyFill="1" applyBorder="1" applyAlignment="1" applyProtection="1">
      <alignment horizontal="center" vertical="center" wrapText="1"/>
    </xf>
    <xf numFmtId="0" fontId="10" fillId="5" borderId="8" xfId="0" applyFont="1" applyFill="1" applyBorder="1" applyAlignment="1" applyProtection="1">
      <alignment horizontal="center" vertical="center"/>
    </xf>
    <xf numFmtId="0" fontId="10" fillId="5" borderId="11" xfId="0" applyFont="1" applyFill="1" applyBorder="1" applyAlignment="1" applyProtection="1">
      <alignment horizontal="center" vertical="center"/>
    </xf>
    <xf numFmtId="183" fontId="12" fillId="0" borderId="11" xfId="0" applyNumberFormat="1" applyFont="1" applyFill="1" applyBorder="1" applyAlignment="1" applyProtection="1">
      <alignment horizontal="right"/>
    </xf>
    <xf numFmtId="0" fontId="7" fillId="0" borderId="11" xfId="0" applyFont="1" applyFill="1" applyBorder="1" applyAlignment="1" applyProtection="1">
      <alignment horizontal="right"/>
    </xf>
    <xf numFmtId="0" fontId="4" fillId="5" borderId="2" xfId="0" applyFont="1" applyFill="1" applyBorder="1" applyAlignment="1" applyProtection="1">
      <alignment horizontal="distributed" vertical="center"/>
    </xf>
    <xf numFmtId="185" fontId="13" fillId="0" borderId="2" xfId="0" applyNumberFormat="1" applyFont="1" applyFill="1" applyBorder="1" applyAlignment="1" applyProtection="1">
      <alignment horizontal="center" vertical="center"/>
    </xf>
    <xf numFmtId="185" fontId="13" fillId="0" borderId="3" xfId="0" applyNumberFormat="1" applyFont="1" applyFill="1" applyBorder="1" applyAlignment="1" applyProtection="1">
      <alignment horizontal="center" vertical="center"/>
    </xf>
    <xf numFmtId="182" fontId="14" fillId="0" borderId="4" xfId="0" applyNumberFormat="1" applyFont="1" applyFill="1" applyBorder="1" applyAlignment="1" applyProtection="1">
      <alignment horizontal="left"/>
    </xf>
    <xf numFmtId="182" fontId="14" fillId="0" borderId="2" xfId="0" applyNumberFormat="1" applyFont="1" applyFill="1" applyBorder="1" applyAlignment="1" applyProtection="1">
      <alignment horizontal="left"/>
    </xf>
    <xf numFmtId="178" fontId="14" fillId="0" borderId="4" xfId="0" applyNumberFormat="1" applyFont="1" applyFill="1" applyBorder="1" applyAlignment="1" applyProtection="1">
      <alignment horizontal="left"/>
    </xf>
    <xf numFmtId="178" fontId="14" fillId="0" borderId="2" xfId="0" applyNumberFormat="1" applyFont="1" applyFill="1" applyBorder="1" applyAlignment="1" applyProtection="1">
      <alignment horizontal="left"/>
    </xf>
    <xf numFmtId="0" fontId="3" fillId="0" borderId="0" xfId="0" applyFont="1" applyFill="1" applyAlignment="1" applyProtection="1">
      <alignment horizontal="right" vertical="center"/>
    </xf>
    <xf numFmtId="0" fontId="8" fillId="0" borderId="1" xfId="0" applyFont="1" applyFill="1" applyBorder="1" applyAlignment="1" applyProtection="1">
      <alignment horizontal="right" vertical="top"/>
    </xf>
    <xf numFmtId="0" fontId="9" fillId="0" borderId="2" xfId="0" applyFont="1" applyFill="1" applyBorder="1" applyAlignment="1" applyProtection="1">
      <alignment horizontal="left" vertical="distributed" wrapText="1"/>
    </xf>
    <xf numFmtId="0" fontId="3" fillId="0" borderId="3" xfId="0" applyFont="1" applyFill="1" applyBorder="1" applyAlignment="1" applyProtection="1">
      <alignment horizontal="center" vertical="center" shrinkToFit="1"/>
    </xf>
    <xf numFmtId="0" fontId="3" fillId="0" borderId="12" xfId="0" applyFont="1" applyFill="1" applyBorder="1" applyAlignment="1" applyProtection="1">
      <alignment horizontal="center" vertical="center" shrinkToFit="1"/>
    </xf>
    <xf numFmtId="0" fontId="3" fillId="0" borderId="4" xfId="0" applyFont="1" applyFill="1" applyBorder="1" applyAlignment="1" applyProtection="1">
      <alignment horizontal="center" vertical="center" shrinkToFit="1"/>
    </xf>
    <xf numFmtId="186" fontId="13" fillId="0" borderId="2" xfId="0" applyNumberFormat="1" applyFont="1" applyFill="1" applyBorder="1" applyAlignment="1" applyProtection="1">
      <alignment horizontal="center" vertical="center"/>
    </xf>
    <xf numFmtId="186" fontId="13" fillId="0" borderId="3" xfId="0" applyNumberFormat="1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55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3" fontId="6" fillId="6" borderId="58" xfId="0" applyNumberFormat="1" applyFont="1" applyFill="1" applyBorder="1" applyAlignment="1">
      <alignment horizontal="center" vertical="center"/>
    </xf>
    <xf numFmtId="3" fontId="6" fillId="6" borderId="59" xfId="0" applyNumberFormat="1" applyFont="1" applyFill="1" applyBorder="1" applyAlignment="1">
      <alignment horizontal="center" vertical="center"/>
    </xf>
    <xf numFmtId="0" fontId="15" fillId="6" borderId="13" xfId="0" applyFont="1" applyFill="1" applyBorder="1" applyAlignment="1">
      <alignment horizontal="left" vertical="distributed" wrapText="1"/>
    </xf>
    <xf numFmtId="0" fontId="15" fillId="6" borderId="55" xfId="0" applyFont="1" applyFill="1" applyBorder="1" applyAlignment="1">
      <alignment horizontal="left" vertical="distributed"/>
    </xf>
    <xf numFmtId="0" fontId="15" fillId="6" borderId="32" xfId="0" applyFont="1" applyFill="1" applyBorder="1" applyAlignment="1">
      <alignment horizontal="left" vertical="distributed"/>
    </xf>
    <xf numFmtId="0" fontId="15" fillId="6" borderId="13" xfId="0" applyFont="1" applyFill="1" applyBorder="1" applyAlignment="1">
      <alignment horizontal="left" vertical="distributed"/>
    </xf>
  </cellXfs>
  <cellStyles count="2">
    <cellStyle name="桁区切り" xfId="1" builtinId="6"/>
    <cellStyle name="標準" xfId="0" builtinId="0"/>
  </cellStyles>
  <dxfs count="193">
    <dxf>
      <numFmt numFmtId="191" formatCode="#,#0#&quot;円&quot;"/>
    </dxf>
    <dxf>
      <numFmt numFmtId="191" formatCode="#,#0#&quot;円&quot;"/>
    </dxf>
    <dxf>
      <numFmt numFmtId="191" formatCode="#,#0#&quot;円&quot;"/>
    </dxf>
    <dxf>
      <numFmt numFmtId="191" formatCode="#,#0#&quot;円&quot;"/>
    </dxf>
    <dxf>
      <numFmt numFmtId="191" formatCode="#,#0#&quot;円&quot;"/>
    </dxf>
    <dxf>
      <numFmt numFmtId="191" formatCode="#,#0#&quot;円&quot;"/>
    </dxf>
    <dxf>
      <numFmt numFmtId="193" formatCode="&quot;円&quot;"/>
    </dxf>
    <dxf>
      <numFmt numFmtId="178" formatCode="#,###&quot;円&quot;"/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/>
        <vertical/>
        <horizontal/>
      </border>
    </dxf>
    <dxf>
      <numFmt numFmtId="192" formatCode="[h]&quot;時&quot;&quot;間&quot;"/>
    </dxf>
    <dxf>
      <numFmt numFmtId="192" formatCode="[h]&quot;時&quot;&quot;間&quot;"/>
    </dxf>
    <dxf>
      <numFmt numFmtId="192" formatCode="[h]&quot;時&quot;&quot;間&quot;"/>
    </dxf>
    <dxf>
      <numFmt numFmtId="194" formatCode="&quot;時間    分&quot;"/>
    </dxf>
    <dxf>
      <border>
        <bottom style="thin">
          <color auto="1"/>
        </bottom>
        <vertical/>
        <horizontal/>
      </border>
    </dxf>
    <dxf>
      <font>
        <strike/>
      </font>
      <numFmt numFmtId="177" formatCode="00"/>
    </dxf>
    <dxf>
      <border>
        <top style="thin">
          <color auto="1"/>
        </top>
        <vertical/>
        <horizontal/>
      </border>
    </dxf>
    <dxf>
      <border>
        <left/>
        <right style="thin">
          <color auto="1"/>
        </right>
        <vertical/>
        <horizontal/>
      </border>
    </dxf>
    <dxf>
      <numFmt numFmtId="190" formatCode="[h]&quot; 時間 &quot;mm&quot; 分&quot;"/>
    </dxf>
    <dxf>
      <numFmt numFmtId="190" formatCode="[h]&quot; 時間 &quot;mm&quot; 分&quot;"/>
    </dxf>
    <dxf>
      <numFmt numFmtId="190" formatCode="[h]&quot; 時間 &quot;mm&quot; 分&quot;"/>
    </dxf>
    <dxf>
      <font>
        <strike/>
      </font>
      <numFmt numFmtId="0" formatCode="General"/>
    </dxf>
    <dxf>
      <border>
        <bottom style="thin">
          <color auto="1"/>
        </bottom>
        <vertical/>
        <horizontal/>
      </border>
    </dxf>
    <dxf>
      <border>
        <right/>
        <vertical/>
        <horizontal/>
      </border>
    </dxf>
    <dxf>
      <border>
        <top style="thin">
          <color auto="1"/>
        </top>
        <vertical/>
        <horizontal/>
      </border>
    </dxf>
    <dxf>
      <border>
        <right style="thin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/>
        <vertical/>
        <horizontal/>
      </border>
    </dxf>
    <dxf>
      <border>
        <left/>
        <right/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9BFF"/>
        </patternFill>
      </fill>
    </dxf>
    <dxf>
      <fill>
        <patternFill>
          <bgColor rgb="FFEBEBEB"/>
        </patternFill>
      </fill>
    </dxf>
    <dxf>
      <numFmt numFmtId="191" formatCode="#,#0#&quot;円&quot;"/>
    </dxf>
    <dxf>
      <numFmt numFmtId="191" formatCode="#,#0#&quot;円&quot;"/>
    </dxf>
    <dxf>
      <numFmt numFmtId="191" formatCode="#,#0#&quot;円&quot;"/>
    </dxf>
    <dxf>
      <numFmt numFmtId="191" formatCode="#,#0#&quot;円&quot;"/>
    </dxf>
    <dxf>
      <numFmt numFmtId="191" formatCode="#,#0#&quot;円&quot;"/>
    </dxf>
    <dxf>
      <numFmt numFmtId="191" formatCode="#,#0#&quot;円&quot;"/>
    </dxf>
    <dxf>
      <numFmt numFmtId="193" formatCode="&quot;円&quot;"/>
    </dxf>
    <dxf>
      <numFmt numFmtId="178" formatCode="#,###&quot;円&quot;"/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/>
        <vertical/>
        <horizontal/>
      </border>
    </dxf>
    <dxf>
      <numFmt numFmtId="192" formatCode="[h]&quot;時&quot;&quot;間&quot;"/>
    </dxf>
    <dxf>
      <numFmt numFmtId="192" formatCode="[h]&quot;時&quot;&quot;間&quot;"/>
    </dxf>
    <dxf>
      <numFmt numFmtId="192" formatCode="[h]&quot;時&quot;&quot;間&quot;"/>
    </dxf>
    <dxf>
      <numFmt numFmtId="194" formatCode="&quot;時間    分&quot;"/>
    </dxf>
    <dxf>
      <border>
        <bottom style="thin">
          <color auto="1"/>
        </bottom>
        <vertical/>
        <horizontal/>
      </border>
    </dxf>
    <dxf>
      <font>
        <strike/>
      </font>
      <numFmt numFmtId="177" formatCode="00"/>
    </dxf>
    <dxf>
      <border>
        <top style="thin">
          <color auto="1"/>
        </top>
        <vertical/>
        <horizontal/>
      </border>
    </dxf>
    <dxf>
      <border>
        <left/>
        <right style="thin">
          <color auto="1"/>
        </right>
        <vertical/>
        <horizontal/>
      </border>
    </dxf>
    <dxf>
      <numFmt numFmtId="190" formatCode="[h]&quot; 時間 &quot;mm&quot; 分&quot;"/>
    </dxf>
    <dxf>
      <numFmt numFmtId="190" formatCode="[h]&quot; 時間 &quot;mm&quot; 分&quot;"/>
    </dxf>
    <dxf>
      <numFmt numFmtId="190" formatCode="[h]&quot; 時間 &quot;mm&quot; 分&quot;"/>
    </dxf>
    <dxf>
      <font>
        <strike/>
      </font>
      <numFmt numFmtId="0" formatCode="General"/>
    </dxf>
    <dxf>
      <border>
        <bottom style="thin">
          <color auto="1"/>
        </bottom>
        <vertical/>
        <horizontal/>
      </border>
    </dxf>
    <dxf>
      <border>
        <right/>
        <vertical/>
        <horizontal/>
      </border>
    </dxf>
    <dxf>
      <border>
        <top style="thin">
          <color auto="1"/>
        </top>
        <vertical/>
        <horizontal/>
      </border>
    </dxf>
    <dxf>
      <border>
        <right style="thin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/>
        <vertical/>
        <horizontal/>
      </border>
    </dxf>
    <dxf>
      <border>
        <left/>
        <right/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9BFF"/>
        </patternFill>
      </fill>
    </dxf>
    <dxf>
      <fill>
        <patternFill>
          <bgColor rgb="FFEBEBEB"/>
        </patternFill>
      </fill>
    </dxf>
    <dxf>
      <numFmt numFmtId="191" formatCode="#,#0#&quot;円&quot;"/>
    </dxf>
    <dxf>
      <numFmt numFmtId="191" formatCode="#,#0#&quot;円&quot;"/>
    </dxf>
    <dxf>
      <numFmt numFmtId="191" formatCode="#,#0#&quot;円&quot;"/>
    </dxf>
    <dxf>
      <numFmt numFmtId="191" formatCode="#,#0#&quot;円&quot;"/>
    </dxf>
    <dxf>
      <numFmt numFmtId="191" formatCode="#,#0#&quot;円&quot;"/>
    </dxf>
    <dxf>
      <numFmt numFmtId="191" formatCode="#,#0#&quot;円&quot;"/>
    </dxf>
    <dxf>
      <numFmt numFmtId="193" formatCode="&quot;円&quot;"/>
    </dxf>
    <dxf>
      <numFmt numFmtId="178" formatCode="#,###&quot;円&quot;"/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/>
        <vertical/>
        <horizontal/>
      </border>
    </dxf>
    <dxf>
      <numFmt numFmtId="192" formatCode="[h]&quot;時&quot;&quot;間&quot;"/>
    </dxf>
    <dxf>
      <numFmt numFmtId="192" formatCode="[h]&quot;時&quot;&quot;間&quot;"/>
    </dxf>
    <dxf>
      <numFmt numFmtId="192" formatCode="[h]&quot;時&quot;&quot;間&quot;"/>
    </dxf>
    <dxf>
      <numFmt numFmtId="194" formatCode="&quot;時間    分&quot;"/>
    </dxf>
    <dxf>
      <border>
        <bottom style="thin">
          <color auto="1"/>
        </bottom>
        <vertical/>
        <horizontal/>
      </border>
    </dxf>
    <dxf>
      <font>
        <strike/>
      </font>
      <numFmt numFmtId="177" formatCode="00"/>
    </dxf>
    <dxf>
      <border>
        <top style="thin">
          <color auto="1"/>
        </top>
        <vertical/>
        <horizontal/>
      </border>
    </dxf>
    <dxf>
      <border>
        <left/>
        <right style="thin">
          <color auto="1"/>
        </right>
        <vertical/>
        <horizontal/>
      </border>
    </dxf>
    <dxf>
      <numFmt numFmtId="190" formatCode="[h]&quot; 時間 &quot;mm&quot; 分&quot;"/>
    </dxf>
    <dxf>
      <numFmt numFmtId="190" formatCode="[h]&quot; 時間 &quot;mm&quot; 分&quot;"/>
    </dxf>
    <dxf>
      <numFmt numFmtId="190" formatCode="[h]&quot; 時間 &quot;mm&quot; 分&quot;"/>
    </dxf>
    <dxf>
      <font>
        <strike/>
      </font>
      <numFmt numFmtId="0" formatCode="General"/>
    </dxf>
    <dxf>
      <border>
        <bottom style="thin">
          <color auto="1"/>
        </bottom>
        <vertical/>
        <horizontal/>
      </border>
    </dxf>
    <dxf>
      <border>
        <right/>
        <vertical/>
        <horizontal/>
      </border>
    </dxf>
    <dxf>
      <border>
        <top style="thin">
          <color auto="1"/>
        </top>
        <vertical/>
        <horizontal/>
      </border>
    </dxf>
    <dxf>
      <border>
        <right style="thin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/>
        <vertical/>
        <horizontal/>
      </border>
    </dxf>
    <dxf>
      <border>
        <left/>
        <right/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9BFF"/>
        </patternFill>
      </fill>
    </dxf>
    <dxf>
      <fill>
        <patternFill>
          <bgColor rgb="FFEBEBEB"/>
        </patternFill>
      </fill>
    </dxf>
    <dxf>
      <numFmt numFmtId="191" formatCode="#,#0#&quot;円&quot;"/>
    </dxf>
    <dxf>
      <numFmt numFmtId="191" formatCode="#,#0#&quot;円&quot;"/>
    </dxf>
    <dxf>
      <numFmt numFmtId="191" formatCode="#,#0#&quot;円&quot;"/>
    </dxf>
    <dxf>
      <numFmt numFmtId="191" formatCode="#,#0#&quot;円&quot;"/>
    </dxf>
    <dxf>
      <numFmt numFmtId="191" formatCode="#,#0#&quot;円&quot;"/>
    </dxf>
    <dxf>
      <numFmt numFmtId="191" formatCode="#,#0#&quot;円&quot;"/>
    </dxf>
    <dxf>
      <numFmt numFmtId="193" formatCode="&quot;円&quot;"/>
    </dxf>
    <dxf>
      <numFmt numFmtId="178" formatCode="#,###&quot;円&quot;"/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/>
        <vertical/>
        <horizontal/>
      </border>
    </dxf>
    <dxf>
      <numFmt numFmtId="192" formatCode="[h]&quot;時&quot;&quot;間&quot;"/>
    </dxf>
    <dxf>
      <numFmt numFmtId="192" formatCode="[h]&quot;時&quot;&quot;間&quot;"/>
    </dxf>
    <dxf>
      <numFmt numFmtId="192" formatCode="[h]&quot;時&quot;&quot;間&quot;"/>
    </dxf>
    <dxf>
      <numFmt numFmtId="194" formatCode="&quot;時間    分&quot;"/>
    </dxf>
    <dxf>
      <border>
        <bottom style="thin">
          <color auto="1"/>
        </bottom>
        <vertical/>
        <horizontal/>
      </border>
    </dxf>
    <dxf>
      <font>
        <strike/>
      </font>
      <numFmt numFmtId="177" formatCode="00"/>
    </dxf>
    <dxf>
      <border>
        <top style="thin">
          <color auto="1"/>
        </top>
        <vertical/>
        <horizontal/>
      </border>
    </dxf>
    <dxf>
      <border>
        <left/>
        <right style="thin">
          <color auto="1"/>
        </right>
        <vertical/>
        <horizontal/>
      </border>
    </dxf>
    <dxf>
      <numFmt numFmtId="190" formatCode="[h]&quot; 時間 &quot;mm&quot; 分&quot;"/>
    </dxf>
    <dxf>
      <numFmt numFmtId="190" formatCode="[h]&quot; 時間 &quot;mm&quot; 分&quot;"/>
    </dxf>
    <dxf>
      <numFmt numFmtId="190" formatCode="[h]&quot; 時間 &quot;mm&quot; 分&quot;"/>
    </dxf>
    <dxf>
      <font>
        <strike/>
      </font>
      <numFmt numFmtId="0" formatCode="General"/>
    </dxf>
    <dxf>
      <border>
        <bottom style="thin">
          <color auto="1"/>
        </bottom>
        <vertical/>
        <horizontal/>
      </border>
    </dxf>
    <dxf>
      <border>
        <right/>
        <vertical/>
        <horizontal/>
      </border>
    </dxf>
    <dxf>
      <border>
        <top style="thin">
          <color auto="1"/>
        </top>
        <vertical/>
        <horizontal/>
      </border>
    </dxf>
    <dxf>
      <border>
        <right style="thin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/>
        <vertical/>
        <horizontal/>
      </border>
    </dxf>
    <dxf>
      <border>
        <left/>
        <right/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9BFF"/>
        </patternFill>
      </fill>
    </dxf>
    <dxf>
      <fill>
        <patternFill>
          <bgColor rgb="FFEBEBEB"/>
        </patternFill>
      </fill>
    </dxf>
    <dxf>
      <numFmt numFmtId="191" formatCode="#,#0#&quot;円&quot;"/>
    </dxf>
    <dxf>
      <numFmt numFmtId="191" formatCode="#,#0#&quot;円&quot;"/>
    </dxf>
    <dxf>
      <numFmt numFmtId="191" formatCode="#,#0#&quot;円&quot;"/>
    </dxf>
    <dxf>
      <numFmt numFmtId="191" formatCode="#,#0#&quot;円&quot;"/>
    </dxf>
    <dxf>
      <numFmt numFmtId="191" formatCode="#,#0#&quot;円&quot;"/>
    </dxf>
    <dxf>
      <numFmt numFmtId="191" formatCode="#,#0#&quot;円&quot;"/>
    </dxf>
    <dxf>
      <numFmt numFmtId="193" formatCode="&quot;円&quot;"/>
    </dxf>
    <dxf>
      <numFmt numFmtId="178" formatCode="#,###&quot;円&quot;"/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/>
        <vertical/>
        <horizontal/>
      </border>
    </dxf>
    <dxf>
      <numFmt numFmtId="192" formatCode="[h]&quot;時&quot;&quot;間&quot;"/>
    </dxf>
    <dxf>
      <numFmt numFmtId="192" formatCode="[h]&quot;時&quot;&quot;間&quot;"/>
    </dxf>
    <dxf>
      <numFmt numFmtId="192" formatCode="[h]&quot;時&quot;&quot;間&quot;"/>
    </dxf>
    <dxf>
      <numFmt numFmtId="194" formatCode="&quot;時間    分&quot;"/>
    </dxf>
    <dxf>
      <border>
        <bottom style="thin">
          <color auto="1"/>
        </bottom>
        <vertical/>
        <horizontal/>
      </border>
    </dxf>
    <dxf>
      <font>
        <strike/>
      </font>
      <numFmt numFmtId="177" formatCode="00"/>
    </dxf>
    <dxf>
      <border>
        <top style="thin">
          <color auto="1"/>
        </top>
        <vertical/>
        <horizontal/>
      </border>
    </dxf>
    <dxf>
      <border>
        <left/>
        <right style="thin">
          <color auto="1"/>
        </right>
        <vertical/>
        <horizontal/>
      </border>
    </dxf>
    <dxf>
      <numFmt numFmtId="190" formatCode="[h]&quot; 時間 &quot;mm&quot; 分&quot;"/>
    </dxf>
    <dxf>
      <numFmt numFmtId="190" formatCode="[h]&quot; 時間 &quot;mm&quot; 分&quot;"/>
    </dxf>
    <dxf>
      <numFmt numFmtId="190" formatCode="[h]&quot; 時間 &quot;mm&quot; 分&quot;"/>
    </dxf>
    <dxf>
      <font>
        <strike/>
      </font>
      <numFmt numFmtId="0" formatCode="General"/>
    </dxf>
    <dxf>
      <border>
        <bottom style="thin">
          <color auto="1"/>
        </bottom>
        <vertical/>
        <horizontal/>
      </border>
    </dxf>
    <dxf>
      <border>
        <right/>
        <vertical/>
        <horizontal/>
      </border>
    </dxf>
    <dxf>
      <border>
        <top style="thin">
          <color auto="1"/>
        </top>
        <vertical/>
        <horizontal/>
      </border>
    </dxf>
    <dxf>
      <border>
        <right style="thin">
          <color auto="1"/>
        </right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/>
        <vertical/>
        <horizontal/>
      </border>
    </dxf>
    <dxf>
      <border>
        <left/>
        <right/>
        <vertical/>
        <horizontal/>
      </border>
    </dxf>
    <dxf>
      <border>
        <bottom style="thin">
          <color auto="1"/>
        </bottom>
        <vertical/>
        <horizontal/>
      </border>
    </dxf>
    <dxf>
      <border>
        <top style="thin">
          <color auto="1"/>
        </top>
        <vertical/>
        <horizontal/>
      </border>
    </dxf>
    <dxf>
      <fill>
        <patternFill>
          <bgColor rgb="FFFF9BFF"/>
        </patternFill>
      </fill>
    </dxf>
    <dxf>
      <fill>
        <patternFill>
          <bgColor rgb="FFEBEBEB"/>
        </patternFill>
      </fill>
    </dxf>
    <dxf>
      <font>
        <color rgb="FFFF0000"/>
      </font>
    </dxf>
    <dxf>
      <fill>
        <patternFill>
          <bgColor rgb="FFFF9BFF"/>
        </patternFill>
      </fill>
    </dxf>
    <dxf>
      <font>
        <color rgb="FFFF0000"/>
      </font>
      <numFmt numFmtId="0" formatCode="General"/>
    </dxf>
  </dxfs>
  <tableStyles count="0" defaultTableStyle="TableStyleMedium2" defaultPivotStyle="PivotStyleLight16"/>
  <colors>
    <mruColors>
      <color rgb="FFCDCDCD"/>
      <color rgb="FFDCDCDC"/>
      <color rgb="FFEBEBEB"/>
      <color rgb="FFFF9BFF"/>
      <color rgb="FFFFFFFF"/>
      <color rgb="FFF0F0F0"/>
      <color rgb="FFFF96FF"/>
      <color rgb="FFFFE1FF"/>
      <color rgb="FFE6E6E6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70908</xdr:colOff>
      <xdr:row>12</xdr:row>
      <xdr:rowOff>25402</xdr:rowOff>
    </xdr:from>
    <xdr:to>
      <xdr:col>17</xdr:col>
      <xdr:colOff>190500</xdr:colOff>
      <xdr:row>15</xdr:row>
      <xdr:rowOff>76200</xdr:rowOff>
    </xdr:to>
    <xdr:sp macro="" textlink="">
      <xdr:nvSpPr>
        <xdr:cNvPr id="3" name="吹き出し: 折線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2833158" y="4264027"/>
          <a:ext cx="4262967" cy="965198"/>
        </a:xfrm>
        <a:prstGeom prst="borderCallout2">
          <a:avLst>
            <a:gd name="adj1" fmla="val 48858"/>
            <a:gd name="adj2" fmla="val -533"/>
            <a:gd name="adj3" fmla="val -74338"/>
            <a:gd name="adj4" fmla="val -56166"/>
            <a:gd name="adj5" fmla="val -96723"/>
            <a:gd name="adj6" fmla="val -55515"/>
          </a:avLst>
        </a:prstGeom>
        <a:solidFill>
          <a:srgbClr val="FFFF00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17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時～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23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時に預けた場合、途中で補助上限額が切り替わるため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17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時～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22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時と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22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時～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23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時で行を分けて記入する。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手書きの場合は夜間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(22:00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以降・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7:00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以前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の分には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「夜間」の列に〇を記入する。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42333</xdr:colOff>
      <xdr:row>7</xdr:row>
      <xdr:rowOff>0</xdr:rowOff>
    </xdr:from>
    <xdr:to>
      <xdr:col>11</xdr:col>
      <xdr:colOff>1</xdr:colOff>
      <xdr:row>9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2333" y="2719917"/>
          <a:ext cx="2910418" cy="613833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1111249</xdr:colOff>
      <xdr:row>7</xdr:row>
      <xdr:rowOff>1</xdr:rowOff>
    </xdr:from>
    <xdr:to>
      <xdr:col>21</xdr:col>
      <xdr:colOff>814916</xdr:colOff>
      <xdr:row>8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5175249" y="2719918"/>
          <a:ext cx="4243917" cy="30691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563032</xdr:colOff>
      <xdr:row>12</xdr:row>
      <xdr:rowOff>106890</xdr:rowOff>
    </xdr:from>
    <xdr:to>
      <xdr:col>24</xdr:col>
      <xdr:colOff>619125</xdr:colOff>
      <xdr:row>16</xdr:row>
      <xdr:rowOff>38100</xdr:rowOff>
    </xdr:to>
    <xdr:sp macro="" textlink="">
      <xdr:nvSpPr>
        <xdr:cNvPr id="6" name="吹き出し: 折線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7468657" y="4345515"/>
          <a:ext cx="4199468" cy="1150410"/>
        </a:xfrm>
        <a:prstGeom prst="borderCallout2">
          <a:avLst>
            <a:gd name="adj1" fmla="val 22"/>
            <a:gd name="adj2" fmla="val 1144"/>
            <a:gd name="adj3" fmla="val -103172"/>
            <a:gd name="adj4" fmla="val -52716"/>
            <a:gd name="adj5" fmla="val -113443"/>
            <a:gd name="adj6" fmla="val -52735"/>
          </a:avLst>
        </a:prstGeom>
        <a:solidFill>
          <a:srgbClr val="FFFF00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時間当たり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2400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円のベビーシッターに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5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時間預け、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500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円で購入した「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2000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円割引クーポン」を利用した場合の例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申請時間ではなく</a:t>
          </a:r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利用時間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で計算する。</a:t>
          </a:r>
          <a:endParaRPr kumimoji="1" lang="en-US" altLang="ja-JP" sz="11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割り引きを受けたことが分かる書類の写しを必ず添付</a:t>
          </a:r>
          <a:endParaRPr kumimoji="1" lang="en-US" altLang="ja-JP" sz="1100" b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してください。</a:t>
          </a:r>
          <a:endParaRPr kumimoji="1" lang="en-US" altLang="ja-JP" sz="1100" b="1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22</xdr:col>
      <xdr:colOff>0</xdr:colOff>
      <xdr:row>7</xdr:row>
      <xdr:rowOff>1</xdr:rowOff>
    </xdr:from>
    <xdr:to>
      <xdr:col>24</xdr:col>
      <xdr:colOff>772583</xdr:colOff>
      <xdr:row>9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9419167" y="2719918"/>
          <a:ext cx="2402416" cy="613832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0</xdr:colOff>
      <xdr:row>9</xdr:row>
      <xdr:rowOff>158750</xdr:rowOff>
    </xdr:from>
    <xdr:to>
      <xdr:col>24</xdr:col>
      <xdr:colOff>486834</xdr:colOff>
      <xdr:row>11</xdr:row>
      <xdr:rowOff>276225</xdr:rowOff>
    </xdr:to>
    <xdr:sp macro="" textlink="">
      <xdr:nvSpPr>
        <xdr:cNvPr id="9" name="吹き出し: 折線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7762875" y="3482975"/>
          <a:ext cx="3772959" cy="727075"/>
        </a:xfrm>
        <a:prstGeom prst="borderCallout2">
          <a:avLst>
            <a:gd name="adj1" fmla="val 1746"/>
            <a:gd name="adj2" fmla="val 23490"/>
            <a:gd name="adj3" fmla="val -50573"/>
            <a:gd name="adj4" fmla="val 29032"/>
            <a:gd name="adj5" fmla="val -57951"/>
            <a:gd name="adj6" fmla="val 43751"/>
          </a:avLst>
        </a:prstGeom>
        <a:solidFill>
          <a:srgbClr val="FFFF00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負担額（利用料から割引金額を差し引いたも金額）と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補助上限額（</a:t>
          </a:r>
          <a:r>
            <a:rPr kumimoji="1" lang="ja-JP" altLang="en-US" sz="1100" b="1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申請時間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×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１時間あたりの補助上限額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を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比較し、少ないほうの金額が申請額となる。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42332</xdr:colOff>
      <xdr:row>25</xdr:row>
      <xdr:rowOff>455082</xdr:rowOff>
    </xdr:from>
    <xdr:to>
      <xdr:col>10</xdr:col>
      <xdr:colOff>201082</xdr:colOff>
      <xdr:row>27</xdr:row>
      <xdr:rowOff>306915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42332" y="8127999"/>
          <a:ext cx="2910417" cy="613833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402167</xdr:colOff>
      <xdr:row>23</xdr:row>
      <xdr:rowOff>127000</xdr:rowOff>
    </xdr:from>
    <xdr:to>
      <xdr:col>17</xdr:col>
      <xdr:colOff>592667</xdr:colOff>
      <xdr:row>25</xdr:row>
      <xdr:rowOff>161925</xdr:rowOff>
    </xdr:to>
    <xdr:sp macro="" textlink="">
      <xdr:nvSpPr>
        <xdr:cNvPr id="11" name="吹き出し: 折線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3364442" y="7099300"/>
          <a:ext cx="4133850" cy="692150"/>
        </a:xfrm>
        <a:prstGeom prst="borderCallout2">
          <a:avLst>
            <a:gd name="adj1" fmla="val 48858"/>
            <a:gd name="adj2" fmla="val -533"/>
            <a:gd name="adj3" fmla="val 54071"/>
            <a:gd name="adj4" fmla="val -18293"/>
            <a:gd name="adj5" fmla="val 141077"/>
            <a:gd name="adj6" fmla="val -19694"/>
          </a:avLst>
        </a:prstGeom>
        <a:solidFill>
          <a:srgbClr val="FFFF00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23:15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～翌日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2:45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に預けた場合、途中で日付が切り替わるため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23:00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～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24:00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と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0:00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～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2:45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で行を分けて記入する。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共同保育で利用した場合は〇を記入する。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6</xdr:col>
      <xdr:colOff>349249</xdr:colOff>
      <xdr:row>40</xdr:row>
      <xdr:rowOff>0</xdr:rowOff>
    </xdr:from>
    <xdr:to>
      <xdr:col>10</xdr:col>
      <xdr:colOff>201082</xdr:colOff>
      <xdr:row>41</xdr:row>
      <xdr:rowOff>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1852082" y="12065000"/>
          <a:ext cx="1100667" cy="306917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40</xdr:row>
      <xdr:rowOff>0</xdr:rowOff>
    </xdr:from>
    <xdr:to>
      <xdr:col>13</xdr:col>
      <xdr:colOff>0</xdr:colOff>
      <xdr:row>41</xdr:row>
      <xdr:rowOff>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4064000" y="12065000"/>
          <a:ext cx="1111250" cy="306917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26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4064000" y="8128000"/>
          <a:ext cx="1111250" cy="3069167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275167</xdr:colOff>
      <xdr:row>35</xdr:row>
      <xdr:rowOff>158749</xdr:rowOff>
    </xdr:from>
    <xdr:to>
      <xdr:col>22</xdr:col>
      <xdr:colOff>158750</xdr:colOff>
      <xdr:row>39</xdr:row>
      <xdr:rowOff>171450</xdr:rowOff>
    </xdr:to>
    <xdr:sp macro="" textlink="">
      <xdr:nvSpPr>
        <xdr:cNvPr id="15" name="吹き出し: 折線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5466292" y="10988674"/>
          <a:ext cx="4122208" cy="869951"/>
        </a:xfrm>
        <a:prstGeom prst="borderCallout2">
          <a:avLst>
            <a:gd name="adj1" fmla="val 48858"/>
            <a:gd name="adj2" fmla="val -533"/>
            <a:gd name="adj3" fmla="val 45346"/>
            <a:gd name="adj4" fmla="val -44447"/>
            <a:gd name="adj5" fmla="val 118119"/>
            <a:gd name="adj6" fmla="val -60207"/>
          </a:avLst>
        </a:prstGeom>
        <a:solidFill>
          <a:srgbClr val="FFFF00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利用時間の合計に、１時間未満の端数が生じた場合。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申請時間を利用時間より少ない時間に削り、できるだけ申請額が少なくならないようにしながら端数をなくす。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「利用時間」そのものは書き換えない。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11</xdr:col>
      <xdr:colOff>657225</xdr:colOff>
      <xdr:row>36</xdr:row>
      <xdr:rowOff>0</xdr:rowOff>
    </xdr:from>
    <xdr:to>
      <xdr:col>12</xdr:col>
      <xdr:colOff>557213</xdr:colOff>
      <xdr:row>37</xdr:row>
      <xdr:rowOff>190500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>
          <a:stCxn id="14" idx="2"/>
        </xdr:cNvCxnSpPr>
      </xdr:nvCxnSpPr>
      <xdr:spPr>
        <a:xfrm flipH="1">
          <a:off x="3619500" y="11134725"/>
          <a:ext cx="1014413" cy="238125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624417</xdr:colOff>
      <xdr:row>38</xdr:row>
      <xdr:rowOff>0</xdr:rowOff>
    </xdr:from>
    <xdr:to>
      <xdr:col>12</xdr:col>
      <xdr:colOff>74083</xdr:colOff>
      <xdr:row>40</xdr:row>
      <xdr:rowOff>10583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 flipH="1" flipV="1">
          <a:off x="3577167" y="11451167"/>
          <a:ext cx="560916" cy="624416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26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/>
      </xdr:nvSpPr>
      <xdr:spPr>
        <a:xfrm>
          <a:off x="7747000" y="8128000"/>
          <a:ext cx="857250" cy="306917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190501</xdr:colOff>
      <xdr:row>28</xdr:row>
      <xdr:rowOff>105833</xdr:rowOff>
    </xdr:from>
    <xdr:to>
      <xdr:col>23</xdr:col>
      <xdr:colOff>444501</xdr:colOff>
      <xdr:row>30</xdr:row>
      <xdr:rowOff>0</xdr:rowOff>
    </xdr:to>
    <xdr:sp macro="" textlink="">
      <xdr:nvSpPr>
        <xdr:cNvPr id="28" name="吹き出し: 折線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/>
      </xdr:nvSpPr>
      <xdr:spPr>
        <a:xfrm>
          <a:off x="7736418" y="8847666"/>
          <a:ext cx="2942166" cy="508001"/>
        </a:xfrm>
        <a:prstGeom prst="borderCallout2">
          <a:avLst>
            <a:gd name="adj1" fmla="val 48858"/>
            <a:gd name="adj2" fmla="val -533"/>
            <a:gd name="adj3" fmla="val -127747"/>
            <a:gd name="adj4" fmla="val -8453"/>
            <a:gd name="adj5" fmla="val -125850"/>
            <a:gd name="adj6" fmla="val 562"/>
          </a:avLst>
        </a:prstGeom>
        <a:solidFill>
          <a:srgbClr val="FFFF00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何らかのキャッシュバックがあった場合は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この列に記入する。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13758</xdr:colOff>
      <xdr:row>1</xdr:row>
      <xdr:rowOff>0</xdr:rowOff>
    </xdr:from>
    <xdr:to>
      <xdr:col>11</xdr:col>
      <xdr:colOff>0</xdr:colOff>
      <xdr:row>2</xdr:row>
      <xdr:rowOff>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966258" y="400050"/>
          <a:ext cx="1996017" cy="40005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314325</xdr:colOff>
      <xdr:row>3</xdr:row>
      <xdr:rowOff>133350</xdr:rowOff>
    </xdr:from>
    <xdr:to>
      <xdr:col>15</xdr:col>
      <xdr:colOff>19050</xdr:colOff>
      <xdr:row>5</xdr:row>
      <xdr:rowOff>9525</xdr:rowOff>
    </xdr:to>
    <xdr:sp macro="" textlink="">
      <xdr:nvSpPr>
        <xdr:cNvPr id="20" name="吹き出し: 折線 2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3276600" y="1333500"/>
          <a:ext cx="2790825" cy="733425"/>
        </a:xfrm>
        <a:prstGeom prst="borderCallout2">
          <a:avLst>
            <a:gd name="adj1" fmla="val 806"/>
            <a:gd name="adj2" fmla="val 6634"/>
            <a:gd name="adj3" fmla="val -85982"/>
            <a:gd name="adj4" fmla="val 2652"/>
            <a:gd name="adj5" fmla="val -96401"/>
            <a:gd name="adj6" fmla="val -11903"/>
          </a:avLst>
        </a:prstGeom>
        <a:solidFill>
          <a:srgbClr val="FFFF00"/>
        </a:solidFill>
        <a:ln w="2857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エクセルで記入する場合は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「年度まとめ」シートに入力した名前が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このセルに表示されます。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DCDCD"/>
  </sheetPr>
  <dimension ref="A1:H26"/>
  <sheetViews>
    <sheetView tabSelected="1" view="pageBreakPreview" zoomScale="120" zoomScaleNormal="100" zoomScaleSheetLayoutView="120" workbookViewId="0">
      <selection activeCell="F6" sqref="F6"/>
    </sheetView>
  </sheetViews>
  <sheetFormatPr defaultColWidth="8.59765625" defaultRowHeight="14.1" customHeight="1" x14ac:dyDescent="0.45"/>
  <cols>
    <col min="1" max="1" width="8.59765625" customWidth="1"/>
    <col min="2" max="2" width="14.09765625" customWidth="1"/>
    <col min="3" max="5" width="12.59765625" customWidth="1"/>
    <col min="6" max="7" width="8.59765625" customWidth="1"/>
    <col min="8" max="8" width="12.59765625" customWidth="1"/>
  </cols>
  <sheetData>
    <row r="1" spans="1:8" ht="14.1" customHeight="1" thickBot="1" x14ac:dyDescent="0.5">
      <c r="B1" s="182" t="str">
        <f>IF($B$2="","↓氏名を入力してください。","")</f>
        <v>↓氏名を入力してください。</v>
      </c>
      <c r="C1" s="19"/>
      <c r="H1" s="81"/>
    </row>
    <row r="2" spans="1:8" ht="39.9" customHeight="1" thickBot="1" x14ac:dyDescent="0.5">
      <c r="A2" s="186" t="s">
        <v>26</v>
      </c>
      <c r="B2" s="193"/>
      <c r="C2" s="193"/>
      <c r="D2" s="194"/>
      <c r="E2" s="186" t="s">
        <v>25</v>
      </c>
      <c r="F2" s="195">
        <f>'保育課設定シート（非表示にする）'!$A$2</f>
        <v>46113</v>
      </c>
      <c r="G2" s="195"/>
      <c r="H2" s="196"/>
    </row>
    <row r="3" spans="1:8" ht="14.1" customHeight="1" thickBot="1" x14ac:dyDescent="0.5">
      <c r="A3" s="181" t="str">
        <f>"以下に該当する場合のみ、"&amp;'保育課設定シート（非表示にする）'!$A$5&amp;"を記入して下さい。"</f>
        <v>以下に該当する場合のみ、〇を記入して下さい。</v>
      </c>
      <c r="B3" s="177"/>
      <c r="C3" s="176"/>
      <c r="D3" s="176"/>
      <c r="E3" s="177"/>
      <c r="F3" s="173"/>
      <c r="H3" s="174"/>
    </row>
    <row r="4" spans="1:8" s="178" customFormat="1" ht="14.1" customHeight="1" x14ac:dyDescent="0.45">
      <c r="A4" s="197" t="s">
        <v>58</v>
      </c>
      <c r="B4" s="198"/>
      <c r="C4" s="198"/>
      <c r="D4" s="198"/>
      <c r="E4" s="198"/>
      <c r="F4" s="183"/>
      <c r="G4" s="180"/>
      <c r="H4" s="179"/>
    </row>
    <row r="5" spans="1:8" s="178" customFormat="1" ht="14.1" customHeight="1" x14ac:dyDescent="0.45">
      <c r="A5" s="199" t="s">
        <v>57</v>
      </c>
      <c r="B5" s="200"/>
      <c r="C5" s="200"/>
      <c r="D5" s="200"/>
      <c r="E5" s="200"/>
      <c r="F5" s="184"/>
      <c r="G5" s="180"/>
      <c r="H5" s="179"/>
    </row>
    <row r="6" spans="1:8" s="178" customFormat="1" ht="14.1" customHeight="1" thickBot="1" x14ac:dyDescent="0.5">
      <c r="A6" s="201" t="s">
        <v>59</v>
      </c>
      <c r="B6" s="202"/>
      <c r="C6" s="202"/>
      <c r="D6" s="202"/>
      <c r="E6" s="202"/>
      <c r="F6" s="185"/>
      <c r="G6" s="180"/>
      <c r="H6" s="179"/>
    </row>
    <row r="7" spans="1:8" ht="14.1" customHeight="1" thickBot="1" x14ac:dyDescent="0.5">
      <c r="A7" s="80"/>
      <c r="B7" s="175"/>
      <c r="C7" s="176"/>
      <c r="D7" s="176"/>
      <c r="E7" s="177"/>
      <c r="F7" s="173"/>
      <c r="H7" s="174"/>
    </row>
    <row r="8" spans="1:8" ht="14.1" customHeight="1" thickBot="1" x14ac:dyDescent="0.5">
      <c r="A8" s="205" t="s">
        <v>41</v>
      </c>
      <c r="B8" s="206"/>
      <c r="C8" s="187" t="s">
        <v>28</v>
      </c>
      <c r="D8" s="188"/>
      <c r="E8" s="189"/>
      <c r="F8" s="187" t="s">
        <v>40</v>
      </c>
      <c r="G8" s="188"/>
      <c r="H8" s="189"/>
    </row>
    <row r="9" spans="1:8" ht="14.1" customHeight="1" thickBot="1" x14ac:dyDescent="0.5">
      <c r="A9" s="31" t="s">
        <v>33</v>
      </c>
      <c r="B9" s="21" t="s">
        <v>34</v>
      </c>
      <c r="C9" s="22" t="s">
        <v>22</v>
      </c>
      <c r="D9" s="23" t="s">
        <v>6</v>
      </c>
      <c r="E9" s="24" t="s">
        <v>38</v>
      </c>
      <c r="F9" s="31" t="s">
        <v>22</v>
      </c>
      <c r="G9" s="23" t="s">
        <v>6</v>
      </c>
      <c r="H9" s="24" t="s">
        <v>38</v>
      </c>
    </row>
    <row r="10" spans="1:8" ht="14.1" customHeight="1" x14ac:dyDescent="0.45">
      <c r="A10" s="190" t="s">
        <v>29</v>
      </c>
      <c r="B10" s="16" t="str">
        <f>TEXT(DATE(YEAR($F$2),4,1),"[$-ja-JP-x-gannen][dbnum3]"&amp;IF($F$2="","　　　　","ggg"&amp;IF(LEN(TEXT(DATE(YEAR($F$2),4,1),"e"))&lt;2," e ","e"))&amp;"年 m 月")</f>
        <v>令和 ８ 年 ４ 月</v>
      </c>
      <c r="C10" s="62">
        <f ca="1">'内訳表(1期)'!$H$20</f>
        <v>0</v>
      </c>
      <c r="D10" s="63">
        <f ca="1">'内訳表(1期)'!$H$21</f>
        <v>0</v>
      </c>
      <c r="E10" s="129">
        <f ca="1">'内訳表(1期)'!$M$22</f>
        <v>0</v>
      </c>
      <c r="F10" s="71">
        <f ca="1">'内訳表(1期)'!$X$20</f>
        <v>0</v>
      </c>
      <c r="G10" s="72">
        <f ca="1">'内訳表(1期)'!$X$21</f>
        <v>0</v>
      </c>
      <c r="H10" s="134">
        <f ca="1">'内訳表(1期)'!$X$22</f>
        <v>0</v>
      </c>
    </row>
    <row r="11" spans="1:8" ht="14.1" customHeight="1" x14ac:dyDescent="0.45">
      <c r="A11" s="191"/>
      <c r="B11" s="17" t="str">
        <f>TEXT(DATE(YEAR($F$2),5,1),"[$-ja-JP-x-gannen][dbnum3]"&amp;IF($F$2="","　　　　","ggg"&amp;IF(LEN(TEXT(DATE(YEAR($F$2),5,1),"e"))&lt;2," e ","e"))&amp;"年 m 月")</f>
        <v>令和 ８ 年 ５ 月</v>
      </c>
      <c r="C11" s="64">
        <f ca="1">'内訳表(1期)'!$H$39</f>
        <v>0</v>
      </c>
      <c r="D11" s="65">
        <f ca="1">'内訳表(1期)'!$H$40</f>
        <v>0</v>
      </c>
      <c r="E11" s="130">
        <f ca="1">'内訳表(1期)'!$M$41</f>
        <v>0</v>
      </c>
      <c r="F11" s="73">
        <f ca="1">'内訳表(1期)'!$X$39</f>
        <v>0</v>
      </c>
      <c r="G11" s="74">
        <f ca="1">'内訳表(1期)'!$X$40</f>
        <v>0</v>
      </c>
      <c r="H11" s="135">
        <f ca="1">'内訳表(1期)'!$X$41</f>
        <v>0</v>
      </c>
    </row>
    <row r="12" spans="1:8" ht="14.1" customHeight="1" thickBot="1" x14ac:dyDescent="0.5">
      <c r="A12" s="191"/>
      <c r="B12" s="18" t="str">
        <f>TEXT(DATE(YEAR($F$2),6,1),"[$-ja-JP-x-gannen][dbnum3]"&amp;IF($F$2="","　　　　","ggg"&amp;IF(LEN(TEXT(DATE(YEAR($F$2),6,1),"e"))&lt;2," e ","e"))&amp;"年 m 月")</f>
        <v>令和 ８ 年 ６ 月</v>
      </c>
      <c r="C12" s="66">
        <f ca="1">'内訳表(1期)'!$H$58</f>
        <v>0</v>
      </c>
      <c r="D12" s="67">
        <f ca="1">'内訳表(1期)'!$H$59</f>
        <v>0</v>
      </c>
      <c r="E12" s="131">
        <f ca="1">'内訳表(1期)'!$M$60</f>
        <v>0</v>
      </c>
      <c r="F12" s="75">
        <f ca="1">'内訳表(1期)'!$X$58</f>
        <v>0</v>
      </c>
      <c r="G12" s="76">
        <f ca="1">'内訳表(1期)'!$X$59</f>
        <v>0</v>
      </c>
      <c r="H12" s="136">
        <f ca="1">'内訳表(1期)'!$X$60</f>
        <v>0</v>
      </c>
    </row>
    <row r="13" spans="1:8" ht="20.100000000000001" customHeight="1" thickTop="1" thickBot="1" x14ac:dyDescent="0.5">
      <c r="A13" s="192"/>
      <c r="B13" s="15" t="s">
        <v>39</v>
      </c>
      <c r="C13" s="68">
        <f ca="1">SUM(C10:C12)</f>
        <v>0</v>
      </c>
      <c r="D13" s="69">
        <f t="shared" ref="D13" ca="1" si="0">SUM(D10:D12)</f>
        <v>0</v>
      </c>
      <c r="E13" s="132">
        <f ca="1">'内訳表(1期)'!$E$3</f>
        <v>0</v>
      </c>
      <c r="F13" s="77">
        <f ca="1">SUM(F10:F12)</f>
        <v>0</v>
      </c>
      <c r="G13" s="78">
        <f ca="1">SUM(G10:G12)</f>
        <v>0</v>
      </c>
      <c r="H13" s="137">
        <f ca="1">'内訳表(1期)'!$E$4</f>
        <v>0</v>
      </c>
    </row>
    <row r="14" spans="1:8" ht="14.1" customHeight="1" x14ac:dyDescent="0.45">
      <c r="A14" s="190" t="s">
        <v>30</v>
      </c>
      <c r="B14" s="16" t="str">
        <f>TEXT(DATE(YEAR($F$2),7,1),"[$-ja-JP-x-gannen][dbnum3]"&amp;IF($F$2="","　　　　","ggg"&amp;IF(LEN(TEXT(DATE(YEAR($F$2),7,1),"e"))&lt;2," e ","e"))&amp;"年 m 月")</f>
        <v>令和 ８ 年 ７ 月</v>
      </c>
      <c r="C14" s="62">
        <f ca="1">'内訳表(2期)'!$H$20</f>
        <v>0</v>
      </c>
      <c r="D14" s="63">
        <f ca="1">'内訳表(2期)'!$H$21</f>
        <v>0</v>
      </c>
      <c r="E14" s="129">
        <f ca="1">'内訳表(2期)'!$M$22</f>
        <v>0</v>
      </c>
      <c r="F14" s="71">
        <f ca="1">'内訳表(2期)'!$X$20</f>
        <v>0</v>
      </c>
      <c r="G14" s="72">
        <f ca="1">'内訳表(2期)'!$X$21</f>
        <v>0</v>
      </c>
      <c r="H14" s="134">
        <f ca="1">'内訳表(2期)'!$X$22</f>
        <v>0</v>
      </c>
    </row>
    <row r="15" spans="1:8" ht="14.1" customHeight="1" x14ac:dyDescent="0.45">
      <c r="A15" s="191"/>
      <c r="B15" s="17" t="str">
        <f>TEXT(DATE(YEAR($F$2),8,1),"[$-ja-JP-x-gannen][dbnum3]"&amp;IF($F$2="","　　　　","ggg"&amp;IF(LEN(TEXT(DATE(YEAR($F$2),8,1),"e"))&lt;2," e ","e"))&amp;"年 m 月")</f>
        <v>令和 ８ 年 ８ 月</v>
      </c>
      <c r="C15" s="64">
        <f ca="1">'内訳表(2期)'!$H$39</f>
        <v>0</v>
      </c>
      <c r="D15" s="65">
        <f ca="1">'内訳表(2期)'!$H$40</f>
        <v>0</v>
      </c>
      <c r="E15" s="130">
        <f ca="1">'内訳表(2期)'!$M$41</f>
        <v>0</v>
      </c>
      <c r="F15" s="73">
        <f ca="1">'内訳表(2期)'!$X$39</f>
        <v>0</v>
      </c>
      <c r="G15" s="74">
        <f ca="1">'内訳表(2期)'!$X$40</f>
        <v>0</v>
      </c>
      <c r="H15" s="135">
        <f ca="1">'内訳表(2期)'!$X$41</f>
        <v>0</v>
      </c>
    </row>
    <row r="16" spans="1:8" ht="14.1" customHeight="1" thickBot="1" x14ac:dyDescent="0.5">
      <c r="A16" s="191"/>
      <c r="B16" s="18" t="str">
        <f>TEXT(DATE(YEAR($F$2),9,1),"[$-ja-JP-x-gannen][dbnum3]"&amp;IF($F$2="","　　　　","ggg"&amp;IF(LEN(TEXT(DATE(YEAR($F$2),9,1),"e"))&lt;2," e ","e"))&amp;"年 m 月")</f>
        <v>令和 ８ 年 ９ 月</v>
      </c>
      <c r="C16" s="66">
        <f ca="1">'内訳表(2期)'!$H$58</f>
        <v>0</v>
      </c>
      <c r="D16" s="67">
        <f ca="1">'内訳表(2期)'!$H$59</f>
        <v>0</v>
      </c>
      <c r="E16" s="131">
        <f ca="1">'内訳表(2期)'!$M$60</f>
        <v>0</v>
      </c>
      <c r="F16" s="75">
        <f ca="1">'内訳表(2期)'!$X$58</f>
        <v>0</v>
      </c>
      <c r="G16" s="76">
        <f ca="1">'内訳表(2期)'!$X$59</f>
        <v>0</v>
      </c>
      <c r="H16" s="136">
        <f ca="1">'内訳表(2期)'!$X$60</f>
        <v>0</v>
      </c>
    </row>
    <row r="17" spans="1:8" ht="20.100000000000001" customHeight="1" thickTop="1" thickBot="1" x14ac:dyDescent="0.5">
      <c r="A17" s="192"/>
      <c r="B17" s="15" t="s">
        <v>39</v>
      </c>
      <c r="C17" s="68">
        <f ca="1">SUM(C14:C16)</f>
        <v>0</v>
      </c>
      <c r="D17" s="69">
        <f t="shared" ref="D17" ca="1" si="1">SUM(D14:D16)</f>
        <v>0</v>
      </c>
      <c r="E17" s="132">
        <f ca="1">'内訳表(2期)'!$E$3</f>
        <v>0</v>
      </c>
      <c r="F17" s="77">
        <f ca="1">SUM(F14:F16)</f>
        <v>0</v>
      </c>
      <c r="G17" s="78">
        <f ca="1">SUM(G14:G16)</f>
        <v>0</v>
      </c>
      <c r="H17" s="137">
        <f ca="1">'内訳表(2期)'!$E$4</f>
        <v>0</v>
      </c>
    </row>
    <row r="18" spans="1:8" ht="14.1" customHeight="1" x14ac:dyDescent="0.45">
      <c r="A18" s="190" t="s">
        <v>31</v>
      </c>
      <c r="B18" s="16" t="str">
        <f>TEXT(DATE(YEAR($F$2),10,1),"[$-ja-JP-x-gannen][dbnum3]"&amp;IF($F$2="","　　　　","ggg"&amp;IF(LEN(TEXT(DATE(YEAR($F$2),10,1),"e"))&lt;2," e ","e"))&amp;"年m月")</f>
        <v>令和 ８ 年１０月</v>
      </c>
      <c r="C18" s="62">
        <f ca="1">'内訳表(3期)'!$H$20</f>
        <v>0</v>
      </c>
      <c r="D18" s="63">
        <f ca="1">'内訳表(3期)'!$H$21</f>
        <v>0</v>
      </c>
      <c r="E18" s="129">
        <f ca="1">'内訳表(3期)'!$M$22</f>
        <v>0</v>
      </c>
      <c r="F18" s="71">
        <f ca="1">'内訳表(3期)'!$X$20</f>
        <v>0</v>
      </c>
      <c r="G18" s="72">
        <f ca="1">'内訳表(3期)'!$X$21</f>
        <v>0</v>
      </c>
      <c r="H18" s="134">
        <f ca="1">'内訳表(3期)'!$X$22</f>
        <v>0</v>
      </c>
    </row>
    <row r="19" spans="1:8" ht="14.1" customHeight="1" x14ac:dyDescent="0.45">
      <c r="A19" s="191"/>
      <c r="B19" s="17" t="str">
        <f>TEXT(DATE(YEAR($F$2),11,1),"[$-ja-JP-x-gannen][dbnum3]"&amp;IF($F$2="","　　　　","ggg"&amp;IF(LEN(TEXT(DATE(YEAR($F$2),11,1),"e"))&lt;2," e ","e"))&amp;"年m月")</f>
        <v>令和 ８ 年１１月</v>
      </c>
      <c r="C19" s="64">
        <f ca="1">'内訳表(3期)'!$H$39</f>
        <v>0</v>
      </c>
      <c r="D19" s="65">
        <f ca="1">'内訳表(3期)'!$H$40</f>
        <v>0</v>
      </c>
      <c r="E19" s="130">
        <f ca="1">'内訳表(3期)'!$M$41</f>
        <v>0</v>
      </c>
      <c r="F19" s="73">
        <f ca="1">'内訳表(3期)'!$X$39</f>
        <v>0</v>
      </c>
      <c r="G19" s="74">
        <f ca="1">'内訳表(3期)'!$X$40</f>
        <v>0</v>
      </c>
      <c r="H19" s="135">
        <f ca="1">'内訳表(3期)'!$X$41</f>
        <v>0</v>
      </c>
    </row>
    <row r="20" spans="1:8" ht="14.1" customHeight="1" thickBot="1" x14ac:dyDescent="0.5">
      <c r="A20" s="191"/>
      <c r="B20" s="18" t="str">
        <f>TEXT(DATE(YEAR($F$2),12,1),"[$-ja-JP-x-gannen][dbnum3]"&amp;IF($F$2="","　　　　","ggg"&amp;IF(LEN(TEXT(DATE(YEAR($F$2),12,1),"e"))&lt;2," e ","e"))&amp;"年m月")</f>
        <v>令和 ８ 年１２月</v>
      </c>
      <c r="C20" s="66">
        <f ca="1">'内訳表(3期)'!$H$58</f>
        <v>0</v>
      </c>
      <c r="D20" s="67">
        <f ca="1">'内訳表(3期)'!$H$59</f>
        <v>0</v>
      </c>
      <c r="E20" s="131">
        <f ca="1">'内訳表(3期)'!$M$60</f>
        <v>0</v>
      </c>
      <c r="F20" s="75">
        <f ca="1">'内訳表(3期)'!$X$58</f>
        <v>0</v>
      </c>
      <c r="G20" s="76">
        <f ca="1">'内訳表(3期)'!$X$59</f>
        <v>0</v>
      </c>
      <c r="H20" s="136">
        <f ca="1">'内訳表(3期)'!$X$60</f>
        <v>0</v>
      </c>
    </row>
    <row r="21" spans="1:8" ht="20.100000000000001" customHeight="1" thickTop="1" thickBot="1" x14ac:dyDescent="0.5">
      <c r="A21" s="192"/>
      <c r="B21" s="15" t="s">
        <v>39</v>
      </c>
      <c r="C21" s="68">
        <f ca="1">SUM(C18:C20)</f>
        <v>0</v>
      </c>
      <c r="D21" s="69">
        <f ca="1">SUM(D18:D20)</f>
        <v>0</v>
      </c>
      <c r="E21" s="132">
        <f ca="1">'内訳表(3期)'!$E$3</f>
        <v>0</v>
      </c>
      <c r="F21" s="77">
        <f ca="1">SUM(F18:F20)</f>
        <v>0</v>
      </c>
      <c r="G21" s="78">
        <f ca="1">SUM(G18:G20)</f>
        <v>0</v>
      </c>
      <c r="H21" s="137">
        <f ca="1">'内訳表(3期)'!$E$4</f>
        <v>0</v>
      </c>
    </row>
    <row r="22" spans="1:8" ht="14.1" customHeight="1" x14ac:dyDescent="0.45">
      <c r="A22" s="190" t="s">
        <v>32</v>
      </c>
      <c r="B22" s="16" t="str">
        <f>TEXT(DATE(YEAR($F$2),13,1),"[$-ja-JP-x-gannen][dbnum3]"&amp;IF($F$2="","　　　　","ggg"&amp;IF(LEN(TEXT(DATE(YEAR($F$2),13,1),"e"))&lt;2," e ","e"))&amp;"年 m 月")</f>
        <v>令和 ９ 年 １ 月</v>
      </c>
      <c r="C22" s="62">
        <f ca="1">'内訳表(4期)'!$H$20</f>
        <v>0</v>
      </c>
      <c r="D22" s="63">
        <f ca="1">'内訳表(4期)'!$H$21</f>
        <v>0</v>
      </c>
      <c r="E22" s="129">
        <f ca="1">'内訳表(4期)'!$M$22</f>
        <v>0</v>
      </c>
      <c r="F22" s="71">
        <f ca="1">'内訳表(4期)'!$X$20</f>
        <v>0</v>
      </c>
      <c r="G22" s="72">
        <f ca="1">'内訳表(4期)'!$X$21</f>
        <v>0</v>
      </c>
      <c r="H22" s="134">
        <f ca="1">'内訳表(4期)'!$X$22</f>
        <v>0</v>
      </c>
    </row>
    <row r="23" spans="1:8" ht="14.1" customHeight="1" x14ac:dyDescent="0.45">
      <c r="A23" s="191"/>
      <c r="B23" s="17" t="str">
        <f>TEXT(DATE(YEAR($F$2),14,1),"[$-ja-JP-x-gannen][dbnum3]"&amp;IF($F$2="","　　　　","ggg"&amp;IF(LEN(TEXT(DATE(YEAR($F$2),14,1),"e"))&lt;2," e ","e"))&amp;"年 m 月")</f>
        <v>令和 ９ 年 ２ 月</v>
      </c>
      <c r="C23" s="64">
        <f ca="1">'内訳表(4期)'!$H$39</f>
        <v>0</v>
      </c>
      <c r="D23" s="65">
        <f ca="1">'内訳表(4期)'!$H$40</f>
        <v>0</v>
      </c>
      <c r="E23" s="130">
        <f ca="1">'内訳表(4期)'!$M$41</f>
        <v>0</v>
      </c>
      <c r="F23" s="73">
        <f ca="1">'内訳表(4期)'!$X$39</f>
        <v>0</v>
      </c>
      <c r="G23" s="74">
        <f ca="1">'内訳表(4期)'!$X$40</f>
        <v>0</v>
      </c>
      <c r="H23" s="135">
        <f ca="1">'内訳表(4期)'!$X$41</f>
        <v>0</v>
      </c>
    </row>
    <row r="24" spans="1:8" ht="14.1" customHeight="1" thickBot="1" x14ac:dyDescent="0.5">
      <c r="A24" s="191"/>
      <c r="B24" s="18" t="str">
        <f>TEXT(DATE(YEAR($F$2),15,1),"[$-ja-JP-x-gannen][dbnum3]"&amp;IF($F$2="","　　　　","ggg"&amp;IF(LEN(TEXT(DATE(YEAR($F$2),15,1),"e"))&lt;2," e ","e"))&amp;"年 m 月")</f>
        <v>令和 ９ 年 ３ 月</v>
      </c>
      <c r="C24" s="66">
        <f ca="1">'内訳表(4期)'!$H$58</f>
        <v>0</v>
      </c>
      <c r="D24" s="67">
        <f ca="1">'内訳表(4期)'!$H$59</f>
        <v>0</v>
      </c>
      <c r="E24" s="131">
        <f ca="1">'内訳表(4期)'!$M$60</f>
        <v>0</v>
      </c>
      <c r="F24" s="75">
        <f ca="1">'内訳表(4期)'!$X$58</f>
        <v>0</v>
      </c>
      <c r="G24" s="76">
        <f ca="1">'内訳表(4期)'!$X$59</f>
        <v>0</v>
      </c>
      <c r="H24" s="136">
        <f ca="1">'内訳表(4期)'!$X$60</f>
        <v>0</v>
      </c>
    </row>
    <row r="25" spans="1:8" ht="20.100000000000001" customHeight="1" thickTop="1" thickBot="1" x14ac:dyDescent="0.5">
      <c r="A25" s="192"/>
      <c r="B25" s="15" t="s">
        <v>39</v>
      </c>
      <c r="C25" s="68">
        <f ca="1">SUM(C22:C24)</f>
        <v>0</v>
      </c>
      <c r="D25" s="69">
        <f ca="1">SUM(D22:D24)</f>
        <v>0</v>
      </c>
      <c r="E25" s="132">
        <f ca="1">'内訳表(4期)'!$E$3</f>
        <v>0</v>
      </c>
      <c r="F25" s="77">
        <f ca="1">SUM(F22:F24)</f>
        <v>0</v>
      </c>
      <c r="G25" s="78">
        <f ca="1">SUM(G22:G24)</f>
        <v>0</v>
      </c>
      <c r="H25" s="137">
        <f ca="1">'内訳表(4期)'!$E$4</f>
        <v>0</v>
      </c>
    </row>
    <row r="26" spans="1:8" ht="20.100000000000001" customHeight="1" thickBot="1" x14ac:dyDescent="0.5">
      <c r="A26" s="203" t="str">
        <f>TEXT(DATE(YEAR($F$2),4,1),"[$-ja-JP-x-gannen][dbnum3]"&amp;IF($F$2="","　　　　","ggg"&amp;IF(LEN(TEXT(DATE(YEAR($F$2),4,1),"e"))&lt;2," e ","e"))&amp;"年度　合計")</f>
        <v>令和 ８ 年度 合計</v>
      </c>
      <c r="B26" s="204"/>
      <c r="C26" s="70">
        <f t="shared" ref="C26:D26" ca="1" si="2">SUM(C13,C17,C21,C25)</f>
        <v>0</v>
      </c>
      <c r="D26" s="70">
        <f t="shared" ca="1" si="2"/>
        <v>0</v>
      </c>
      <c r="E26" s="133">
        <f ca="1">SUM(E13,E17,E21,E25)</f>
        <v>0</v>
      </c>
      <c r="F26" s="79">
        <f t="shared" ref="F26:G26" ca="1" si="3">SUM(F13,F17,F21,F25)</f>
        <v>0</v>
      </c>
      <c r="G26" s="79">
        <f t="shared" ca="1" si="3"/>
        <v>0</v>
      </c>
      <c r="H26" s="138">
        <f ca="1">SUM(H13,H17,H21,H25)</f>
        <v>0</v>
      </c>
    </row>
  </sheetData>
  <sheetProtection algorithmName="SHA-512" hashValue="197Vu598OuoZ1eeCPmqMeGqZzxPwSxWM7XCM+/SCysU2Ees6oF7+6lmgIF+Gy5kBzO6C1nyGw7bbUueXsX/O8A==" saltValue="WeaPJvgERpZfMDPVWOzlEw==" spinCount="100000" sheet="1" selectLockedCells="1"/>
  <mergeCells count="13">
    <mergeCell ref="A14:A17"/>
    <mergeCell ref="A18:A21"/>
    <mergeCell ref="A22:A25"/>
    <mergeCell ref="A26:B26"/>
    <mergeCell ref="A8:B8"/>
    <mergeCell ref="C8:E8"/>
    <mergeCell ref="F8:H8"/>
    <mergeCell ref="A10:A13"/>
    <mergeCell ref="B2:D2"/>
    <mergeCell ref="F2:H2"/>
    <mergeCell ref="A4:E4"/>
    <mergeCell ref="A5:E5"/>
    <mergeCell ref="A6:E6"/>
  </mergeCells>
  <phoneticPr fontId="1"/>
  <conditionalFormatting sqref="A1:H1">
    <cfRule type="expression" dxfId="192" priority="2">
      <formula>A1=a</formula>
    </cfRule>
  </conditionalFormatting>
  <conditionalFormatting sqref="A1:H26">
    <cfRule type="expression" dxfId="191" priority="3">
      <formula>AND(CELL("protect",A1)=0,OR(a="",a=A1))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9EC4DD-1B77-45D9-8888-ABBD70C39FA6}">
            <xm:f>$E26&gt;6*(1+(COUNTIF($F$4:$F$6,'保育課設定シート（非表示にする）'!$A$5)&gt;0))</xm:f>
            <x14:dxf>
              <font>
                <color rgb="FFFF0000"/>
              </font>
            </x14:dxf>
          </x14:cfRule>
          <xm:sqref>E26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1BCEE3B-5694-41C8-B184-2A4A4D235AF2}">
          <x14:formula1>
            <xm:f>'保育課設定シート（非表示にする）'!$A$5</xm:f>
          </x14:formula1>
          <xm:sqref>F4:F6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BFF"/>
    <pageSetUpPr fitToPage="1"/>
  </sheetPr>
  <dimension ref="A1:AH61"/>
  <sheetViews>
    <sheetView showGridLines="0" view="pageBreakPreview" zoomScaleNormal="100" zoomScaleSheetLayoutView="100" workbookViewId="0">
      <selection activeCell="B8" sqref="B8"/>
    </sheetView>
  </sheetViews>
  <sheetFormatPr defaultColWidth="9" defaultRowHeight="15.9" customHeight="1" x14ac:dyDescent="0.45"/>
  <cols>
    <col min="1" max="1" width="4.59765625" style="8" customWidth="1"/>
    <col min="2" max="4" width="2.59765625" style="8" customWidth="1"/>
    <col min="5" max="5" width="4.59765625" style="8" customWidth="1"/>
    <col min="6" max="6" width="2.59765625" style="8" customWidth="1"/>
    <col min="7" max="8" width="4.59765625" style="8" customWidth="1"/>
    <col min="9" max="9" width="2.59765625" style="8" customWidth="1"/>
    <col min="10" max="10" width="4.59765625" style="8" customWidth="1"/>
    <col min="11" max="11" width="2.59765625" style="8" customWidth="1"/>
    <col min="12" max="13" width="14.59765625" style="8" customWidth="1"/>
    <col min="14" max="14" width="8.59765625" style="8" customWidth="1"/>
    <col min="15" max="15" width="2.59765625" style="8" customWidth="1"/>
    <col min="16" max="16" width="8.59765625" style="8" customWidth="1"/>
    <col min="17" max="17" width="2.59765625" style="8" customWidth="1"/>
    <col min="18" max="18" width="8.59765625" style="8" customWidth="1"/>
    <col min="19" max="19" width="2.59765625" style="8" customWidth="1"/>
    <col min="20" max="20" width="8.59765625" style="8" customWidth="1"/>
    <col min="21" max="21" width="2.59765625" style="8" customWidth="1"/>
    <col min="22" max="25" width="10.59765625" style="8" customWidth="1"/>
    <col min="26" max="26" width="14.3984375" style="8" hidden="1" customWidth="1"/>
    <col min="27" max="28" width="4.59765625" style="8" hidden="1" customWidth="1"/>
    <col min="29" max="30" width="13.5" style="8" hidden="1" customWidth="1"/>
    <col min="31" max="32" width="4.59765625" style="8" hidden="1" customWidth="1"/>
    <col min="33" max="34" width="13.5" style="8" hidden="1" customWidth="1"/>
    <col min="35" max="16384" width="9" style="8"/>
  </cols>
  <sheetData>
    <row r="1" spans="1:34" ht="32.1" customHeight="1" x14ac:dyDescent="0.45">
      <c r="A1" s="242" t="str">
        <f ca="1">"ベビーシッター利用内訳表("&amp;IF(D5&lt;10," ","")&amp;DBCS(D5)&amp;IF(D5&lt;10," ","")&amp;"月～"&amp;IF(D43&lt;10," ","")&amp;DBCS(D43)&amp;IF(D43&lt;10," ","")&amp;"月)"</f>
        <v>ベビーシッター利用内訳表( ４ 月～ ６ 月)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3" t="s">
        <v>52</v>
      </c>
      <c r="W1" s="243"/>
      <c r="X1" s="243"/>
      <c r="Y1" s="243"/>
    </row>
    <row r="2" spans="1:34" ht="32.1" customHeight="1" x14ac:dyDescent="0.2">
      <c r="A2" s="235" t="s">
        <v>7</v>
      </c>
      <c r="B2" s="235"/>
      <c r="C2" s="235"/>
      <c r="D2" s="235"/>
      <c r="E2" s="245" t="str">
        <f>IF(年度まとめ!$B$2="","",年度まとめ!$B$2)</f>
        <v/>
      </c>
      <c r="F2" s="246"/>
      <c r="G2" s="246"/>
      <c r="H2" s="246"/>
      <c r="I2" s="246"/>
      <c r="J2" s="246"/>
      <c r="K2" s="247"/>
      <c r="L2" s="30"/>
      <c r="M2" s="30"/>
      <c r="N2" s="244" t="str">
        <f>'保育課設定シート（非表示にする）'!$A$8</f>
        <v>≪注意事項≫
１　割引等を受けた場合には、本用紙に記載のうえ、その理由がわかる書類の写しを添付してください。 
２　対象児童が2人以上いる場合は、児童ごとに分けてご提出ください。 
３　夜間帯（22:00～翌7:00）をご利用いただいた場合は、行を分けて記入してください。
　　また、日付が変わる（深夜0:00を超える）場合も同様に、行を分けて記入してください。
４　ピンク色のセルに入力してください。</v>
      </c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</row>
    <row r="3" spans="1:34" ht="32.1" customHeight="1" x14ac:dyDescent="0.2">
      <c r="A3" s="235" t="s">
        <v>23</v>
      </c>
      <c r="B3" s="235"/>
      <c r="C3" s="235"/>
      <c r="D3" s="235"/>
      <c r="E3" s="236">
        <f ca="1">SUM(M22,M41,M60)</f>
        <v>0</v>
      </c>
      <c r="F3" s="236"/>
      <c r="G3" s="236"/>
      <c r="H3" s="236"/>
      <c r="I3" s="237"/>
      <c r="J3" s="238" t="s">
        <v>9</v>
      </c>
      <c r="K3" s="239"/>
      <c r="L3" s="13"/>
      <c r="M3" s="13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</row>
    <row r="4" spans="1:34" ht="32.1" customHeight="1" x14ac:dyDescent="0.2">
      <c r="A4" s="235" t="s">
        <v>42</v>
      </c>
      <c r="B4" s="235"/>
      <c r="C4" s="235"/>
      <c r="D4" s="235"/>
      <c r="E4" s="248">
        <f ca="1">SUM(X22,X41,X60)</f>
        <v>0</v>
      </c>
      <c r="F4" s="248"/>
      <c r="G4" s="248"/>
      <c r="H4" s="248"/>
      <c r="I4" s="249"/>
      <c r="J4" s="240" t="s">
        <v>4</v>
      </c>
      <c r="K4" s="241"/>
      <c r="L4" s="4"/>
      <c r="M4" s="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</row>
    <row r="5" spans="1:34" ht="36" customHeight="1" x14ac:dyDescent="0.3">
      <c r="A5" s="234" t="str">
        <f ca="1">IF(年度まとめ!$F$2="","",TEXT(DATE(YEAR(年度まとめ!$F$2),MOD(D5+8,12)+4,1),"ggge"))&amp;"年"</f>
        <v>令和8年</v>
      </c>
      <c r="B5" s="234"/>
      <c r="C5" s="234"/>
      <c r="D5" s="233">
        <f ca="1">MOD(_xlfn.SHEET()*3-2+ROUNDDOWN(ROW()/19,0)-1,12)+1</f>
        <v>4</v>
      </c>
      <c r="E5" s="233"/>
      <c r="F5" s="233"/>
      <c r="G5" s="13" t="s">
        <v>37</v>
      </c>
      <c r="H5" s="4"/>
      <c r="I5" s="4"/>
      <c r="J5" s="10"/>
      <c r="K5" s="11"/>
      <c r="L5" s="11"/>
      <c r="M5" s="11"/>
      <c r="N5" s="7"/>
      <c r="O5" s="7"/>
      <c r="P5" s="7"/>
      <c r="Q5" s="7"/>
      <c r="R5" s="7"/>
      <c r="T5" s="116"/>
      <c r="U5" s="116"/>
      <c r="V5" s="116"/>
      <c r="W5" s="229" t="str">
        <f>"※補助上限額(1時間あたり)
日中( 7:00～22:00):"&amp;TEXT(限①,"#,#")&amp;"円
夜間(22:00～24:00, 0:00～ 7:00):"&amp;TEXT(限②,"#,#")&amp;"円"</f>
        <v>※補助上限額(1時間あたり)
日中( 7:00～22:00):2,500円
夜間(22:00～24:00, 0:00～ 7:00):3,500円</v>
      </c>
      <c r="X5" s="229"/>
      <c r="Y5" s="229"/>
    </row>
    <row r="6" spans="1:34" ht="15.9" customHeight="1" x14ac:dyDescent="0.45">
      <c r="A6" s="222" t="s">
        <v>0</v>
      </c>
      <c r="B6" s="222"/>
      <c r="C6" s="222"/>
      <c r="D6" s="217" t="s">
        <v>5</v>
      </c>
      <c r="E6" s="222" t="s">
        <v>8</v>
      </c>
      <c r="F6" s="222"/>
      <c r="G6" s="222"/>
      <c r="H6" s="222"/>
      <c r="I6" s="222"/>
      <c r="J6" s="222"/>
      <c r="K6" s="223" t="s">
        <v>6</v>
      </c>
      <c r="L6" s="224" t="s">
        <v>10</v>
      </c>
      <c r="M6" s="217" t="s">
        <v>53</v>
      </c>
      <c r="N6" s="215" t="s">
        <v>16</v>
      </c>
      <c r="O6" s="216"/>
      <c r="P6" s="224" t="s">
        <v>14</v>
      </c>
      <c r="Q6" s="232"/>
      <c r="R6" s="232"/>
      <c r="S6" s="232"/>
      <c r="T6" s="232"/>
      <c r="U6" s="232"/>
      <c r="V6" s="232"/>
      <c r="W6" s="217" t="s">
        <v>27</v>
      </c>
      <c r="X6" s="218" t="s">
        <v>21</v>
      </c>
      <c r="Y6" s="218" t="s">
        <v>24</v>
      </c>
    </row>
    <row r="7" spans="1:34" ht="36" customHeight="1" thickBot="1" x14ac:dyDescent="0.5">
      <c r="A7" s="222"/>
      <c r="B7" s="231"/>
      <c r="C7" s="222"/>
      <c r="D7" s="230"/>
      <c r="E7" s="231" t="s">
        <v>1</v>
      </c>
      <c r="F7" s="231"/>
      <c r="G7" s="231"/>
      <c r="H7" s="231" t="s">
        <v>2</v>
      </c>
      <c r="I7" s="231"/>
      <c r="J7" s="231"/>
      <c r="K7" s="217"/>
      <c r="L7" s="225"/>
      <c r="M7" s="228"/>
      <c r="N7" s="226"/>
      <c r="O7" s="227"/>
      <c r="P7" s="215" t="s">
        <v>19</v>
      </c>
      <c r="Q7" s="216"/>
      <c r="R7" s="215" t="s">
        <v>18</v>
      </c>
      <c r="S7" s="216"/>
      <c r="T7" s="217" t="s">
        <v>17</v>
      </c>
      <c r="U7" s="217"/>
      <c r="V7" s="44" t="s">
        <v>15</v>
      </c>
      <c r="W7" s="230"/>
      <c r="X7" s="218"/>
      <c r="Y7" s="218"/>
    </row>
    <row r="8" spans="1:34" s="99" customFormat="1" ht="24" customHeight="1" thickTop="1" thickBot="1" x14ac:dyDescent="0.2">
      <c r="A8" s="86">
        <f ca="1">$D5</f>
        <v>4</v>
      </c>
      <c r="B8" s="87"/>
      <c r="C8" s="88" t="s">
        <v>3</v>
      </c>
      <c r="D8" s="32"/>
      <c r="E8" s="89"/>
      <c r="F8" s="90" t="s">
        <v>36</v>
      </c>
      <c r="G8" s="91"/>
      <c r="H8" s="89"/>
      <c r="I8" s="90" t="s">
        <v>36</v>
      </c>
      <c r="J8" s="92"/>
      <c r="K8" s="34" t="str" cm="1">
        <f t="array" aca="1" ref="K8" ca="1">IF(OR(開始時="",COUNTIF('保育課設定シート（非表示にする）'!$G$10:$G$24,開始時)),"",'保育課設定シート（非表示にする）'!$A$5)</f>
        <v/>
      </c>
      <c r="L8" s="93">
        <f ca="1">IF(OR(COUNTBLANK($E8:$J8)&gt;0,COUNTIF(終了時範囲,終了時)=0,COUNTIF(終了分範囲,終了分)=0),0,IF(AND(開始時&gt;=22,TIME(終了時,終了分,0)&lt;TIME(1,0,0)),1,TIME(終了時,終了分,0))-TIME(開始時,開始分,0))</f>
        <v>0</v>
      </c>
      <c r="M8" s="120">
        <f ca="1">AG8-MIN($AG$19,AG8)</f>
        <v>0</v>
      </c>
      <c r="N8" s="94"/>
      <c r="O8" s="95" t="s">
        <v>4</v>
      </c>
      <c r="P8" s="96"/>
      <c r="Q8" s="95" t="s">
        <v>4</v>
      </c>
      <c r="R8" s="96"/>
      <c r="S8" s="95" t="s">
        <v>4</v>
      </c>
      <c r="T8" s="96"/>
      <c r="U8" s="95" t="s">
        <v>4</v>
      </c>
      <c r="V8" s="97">
        <f>P8-R8+T8</f>
        <v>0</v>
      </c>
      <c r="W8" s="97">
        <f>N8-V8</f>
        <v>0</v>
      </c>
      <c r="X8" s="122">
        <f ca="1">ROUNDDOWN(ROUND($M8*24*上限,5),0)</f>
        <v>0</v>
      </c>
      <c r="Y8" s="122">
        <f ca="1">MIN(W8:X8)</f>
        <v>0</v>
      </c>
      <c r="Z8" s="117">
        <f ca="1">$L8-ROUNDDOWN(MIN(TIME(0,MINUTE($H$22),0),MAX(0,$L8-($W8/IF($K8="",限①,限②)/24)))*24*60,0)/24/60</f>
        <v>0</v>
      </c>
      <c r="AA8" s="119">
        <f ca="1">MAX(ROUNDDOWN(限①/60,0)-(ROUNDDOWN(上限/60,0)-MAX(ROUNDDOWN(Z8*24*上限,0)-$W8,0)),0)</f>
        <v>0</v>
      </c>
      <c r="AB8" s="98">
        <f ca="1">IF(AA8=0,60,RANK(AA8,AA$8:AA$17))</f>
        <v>60</v>
      </c>
      <c r="AC8" s="117">
        <f ca="1">Z8-TIME(0,IF(MINUTE($Z$19)&gt;=$AB8,1,0),0)</f>
        <v>0</v>
      </c>
      <c r="AD8" s="117">
        <f ca="1">AC8-IF(上限=限①,MIN($AC$19,AC8),0)</f>
        <v>0</v>
      </c>
      <c r="AE8" s="119">
        <f ca="1">MAX(ROUNDDOWN(限②/60,0)-(ROUNDDOWN(上限/60,0)-MAX(ROUNDDOWN(AD8*24*上限,0)-$W8,0)),0)</f>
        <v>0</v>
      </c>
      <c r="AF8" s="99">
        <f t="shared" ref="AF8:AF17" ca="1" si="0">IF(AE8=0,60,RANK(AE8,AE$8:AE$17))</f>
        <v>60</v>
      </c>
      <c r="AG8" s="117">
        <f ca="1">AD8-TIME(0,IF(MINUTE(AD$19)&gt;=$AF8,1,0),0)</f>
        <v>0</v>
      </c>
      <c r="AH8" s="117">
        <f ca="1">AG8-MIN($AG$19,AG8)</f>
        <v>0</v>
      </c>
    </row>
    <row r="9" spans="1:34" s="99" customFormat="1" ht="24" customHeight="1" thickTop="1" thickBot="1" x14ac:dyDescent="0.2">
      <c r="A9" s="100">
        <f ca="1">A8</f>
        <v>4</v>
      </c>
      <c r="B9" s="101"/>
      <c r="C9" s="102" t="s">
        <v>3</v>
      </c>
      <c r="D9" s="41"/>
      <c r="E9" s="103"/>
      <c r="F9" s="104" t="s">
        <v>35</v>
      </c>
      <c r="G9" s="105"/>
      <c r="H9" s="103"/>
      <c r="I9" s="104" t="s">
        <v>35</v>
      </c>
      <c r="J9" s="106"/>
      <c r="K9" s="42" t="str">
        <f>IF(OR($E9="",COUNTIF('保育課設定シート（非表示にする）'!$G$10:$G$24,$E9)),"",'保育課設定シート（非表示にする）'!$A$5)</f>
        <v/>
      </c>
      <c r="L9" s="107">
        <f ca="1">IF(OR(COUNTBLANK($E9:$J9)&gt;0,COUNTIF(終了時範囲,終了時)=0,COUNTIF(終了分範囲,終了分)=0),0,IF(AND(開始時&gt;=22,TIME(終了時,終了分,0)&lt;TIME(1,0,0)),1,TIME(終了時,終了分,0))-TIME(開始時,開始分,0))</f>
        <v>0</v>
      </c>
      <c r="M9" s="121">
        <f ca="1">AG9-MIN($AG$19-(SUM($AG$8:$AG8)-SUM($AH$8:$AH8)),AG9)</f>
        <v>0</v>
      </c>
      <c r="N9" s="108"/>
      <c r="O9" s="109" t="s">
        <v>4</v>
      </c>
      <c r="P9" s="110"/>
      <c r="Q9" s="109" t="s">
        <v>4</v>
      </c>
      <c r="R9" s="110"/>
      <c r="S9" s="109" t="s">
        <v>4</v>
      </c>
      <c r="T9" s="110"/>
      <c r="U9" s="109" t="s">
        <v>4</v>
      </c>
      <c r="V9" s="111">
        <f t="shared" ref="V9:V17" si="1">P9-R9+T9</f>
        <v>0</v>
      </c>
      <c r="W9" s="111">
        <f>N9-V9</f>
        <v>0</v>
      </c>
      <c r="X9" s="123">
        <f ca="1">ROUNDDOWN(ROUND($M9*24*上限,5),0)</f>
        <v>0</v>
      </c>
      <c r="Y9" s="123">
        <f t="shared" ref="Y9:Y17" ca="1" si="2">MIN(W9:X9)</f>
        <v>0</v>
      </c>
      <c r="Z9" s="117">
        <f ca="1">$L9-MAX(0,ROUNDDOWN(MIN(TIME(0,MINUTE($H$22),0)-SUM($L$8:$L8)+SUM(Z$8:Z8),MAX(0,$L9-($W9/IF($K9="",限①,限②)/24)))*24*60,0)/24/60)</f>
        <v>0</v>
      </c>
      <c r="AA9" s="119">
        <f ca="1">MAX(ROUNDDOWN(限①/60,0)-(ROUNDDOWN(上限/60,0)-MAX(ROUNDDOWN(Z9*24*上限,0)-$W9,0)),0)</f>
        <v>0</v>
      </c>
      <c r="AB9" s="99">
        <f t="shared" ref="AB9:AB17" ca="1" si="3">IF(AA9=0,60,RANK(AA9,AA$8:AA$17))</f>
        <v>60</v>
      </c>
      <c r="AC9" s="117">
        <f t="shared" ref="AC9:AC17" ca="1" si="4">Z9-TIME(0,IF(MINUTE($Z$19)&gt;=$AB9,1,0),0)</f>
        <v>0</v>
      </c>
      <c r="AD9" s="117">
        <f ca="1">AC9-IF(上限=限①,MIN($AC$19-(SUM($AC$8:$AC8)-SUM($AD$8:$AD8)),AC9),0)</f>
        <v>0</v>
      </c>
      <c r="AE9" s="98">
        <f ca="1">MAX(ROUNDDOWN(限②/60,0)-(ROUNDDOWN(上限/60,0)-MAX(ROUNDDOWN(AD9*24*上限,0)-$W9,0)),0)</f>
        <v>0</v>
      </c>
      <c r="AF9" s="99">
        <f t="shared" ca="1" si="0"/>
        <v>60</v>
      </c>
      <c r="AG9" s="117">
        <f t="shared" ref="AG9:AG17" ca="1" si="5">AD9-TIME(0,IF(MINUTE(AD$19)&gt;=$AF9,1,0),0)</f>
        <v>0</v>
      </c>
      <c r="AH9" s="117">
        <f ca="1">AG9-MIN($AG$19-(SUM($AG$8:$AG8)-SUM($AH$8:$AH8)),AG9)</f>
        <v>0</v>
      </c>
    </row>
    <row r="10" spans="1:34" s="99" customFormat="1" ht="24" customHeight="1" thickTop="1" thickBot="1" x14ac:dyDescent="0.2">
      <c r="A10" s="112">
        <f t="shared" ref="A10:A17" ca="1" si="6">A9</f>
        <v>4</v>
      </c>
      <c r="B10" s="87"/>
      <c r="C10" s="95" t="s">
        <v>3</v>
      </c>
      <c r="D10" s="37"/>
      <c r="E10" s="89"/>
      <c r="F10" s="90" t="s">
        <v>35</v>
      </c>
      <c r="G10" s="91"/>
      <c r="H10" s="89"/>
      <c r="I10" s="90" t="s">
        <v>35</v>
      </c>
      <c r="J10" s="92"/>
      <c r="K10" s="33" t="str">
        <f>IF(OR($E10="",COUNTIF('保育課設定シート（非表示にする）'!$G$10:$G$24,$E10)),"",'保育課設定シート（非表示にする）'!$A$5)</f>
        <v/>
      </c>
      <c r="L10" s="93">
        <f ca="1">IF(OR(COUNTBLANK($E10:$J10)&gt;0,COUNTIF(終了時範囲,終了時)=0,COUNTIF(終了分範囲,終了分)=0),0,IF(AND(開始時&gt;=22,TIME(終了時,終了分,0)&lt;TIME(1,0,0)),1,TIME(終了時,終了分,0))-TIME(開始時,開始分,0))</f>
        <v>0</v>
      </c>
      <c r="M10" s="120">
        <f ca="1">AG10-MIN($AG$19-(SUM($AG$8:$AG9)-SUM($AH$8:$AH9)),AG10)</f>
        <v>0</v>
      </c>
      <c r="N10" s="94"/>
      <c r="O10" s="95" t="s">
        <v>4</v>
      </c>
      <c r="P10" s="96"/>
      <c r="Q10" s="95" t="s">
        <v>4</v>
      </c>
      <c r="R10" s="96"/>
      <c r="S10" s="95" t="s">
        <v>4</v>
      </c>
      <c r="T10" s="96"/>
      <c r="U10" s="95" t="s">
        <v>4</v>
      </c>
      <c r="V10" s="97">
        <f t="shared" si="1"/>
        <v>0</v>
      </c>
      <c r="W10" s="97">
        <f t="shared" ref="W10:W17" si="7">N10-V10</f>
        <v>0</v>
      </c>
      <c r="X10" s="122">
        <f ca="1">ROUNDDOWN(ROUND($M10*24*上限,5),0)</f>
        <v>0</v>
      </c>
      <c r="Y10" s="122">
        <f t="shared" ca="1" si="2"/>
        <v>0</v>
      </c>
      <c r="Z10" s="117">
        <f ca="1">$L10-MAX(0,ROUNDDOWN(MIN(TIME(0,MINUTE($H$22),0)-SUM($L$8:$L9)+SUM(Z$8:Z9),MAX(0,$L10-($W10/IF($K10="",限①,限②)/24)))*24*60,0)/24/60)</f>
        <v>0</v>
      </c>
      <c r="AA10" s="119">
        <f ca="1">MAX(ROUNDDOWN(限①/60,0)-(ROUNDDOWN(上限/60,0)-MAX(ROUNDDOWN(Z10*24*上限,0)-$W10,0)),0)</f>
        <v>0</v>
      </c>
      <c r="AB10" s="99">
        <f t="shared" ca="1" si="3"/>
        <v>60</v>
      </c>
      <c r="AC10" s="117">
        <f t="shared" ca="1" si="4"/>
        <v>0</v>
      </c>
      <c r="AD10" s="117">
        <f ca="1">AC10-IF(上限=限①,MIN($AC$19-(SUM($AC$8:$AC9)-SUM($AD$8:$AD9)),AC10),0)</f>
        <v>0</v>
      </c>
      <c r="AE10" s="98">
        <f ca="1">MAX(ROUNDDOWN(限②/60,0)-(ROUNDDOWN(上限/60,0)-MAX(ROUNDDOWN(AD10*24*上限,0)-$W10,0)),0)</f>
        <v>0</v>
      </c>
      <c r="AF10" s="99">
        <f t="shared" ca="1" si="0"/>
        <v>60</v>
      </c>
      <c r="AG10" s="117">
        <f t="shared" ca="1" si="5"/>
        <v>0</v>
      </c>
      <c r="AH10" s="117">
        <f ca="1">AG10-MIN($AG$19-(SUM($AG$8:$AG9)-SUM($AH$8:$AH9)),AG10)</f>
        <v>0</v>
      </c>
    </row>
    <row r="11" spans="1:34" s="99" customFormat="1" ht="24" customHeight="1" thickTop="1" thickBot="1" x14ac:dyDescent="0.2">
      <c r="A11" s="100">
        <f t="shared" ca="1" si="6"/>
        <v>4</v>
      </c>
      <c r="B11" s="101"/>
      <c r="C11" s="102" t="s">
        <v>3</v>
      </c>
      <c r="D11" s="43"/>
      <c r="E11" s="103"/>
      <c r="F11" s="104" t="s">
        <v>35</v>
      </c>
      <c r="G11" s="105"/>
      <c r="H11" s="103"/>
      <c r="I11" s="104" t="s">
        <v>35</v>
      </c>
      <c r="J11" s="106"/>
      <c r="K11" s="39" t="str">
        <f>IF(OR($E11="",COUNTIF('保育課設定シート（非表示にする）'!$G$10:$G$24,$E11)),"",'保育課設定シート（非表示にする）'!$A$5)</f>
        <v/>
      </c>
      <c r="L11" s="107">
        <f ca="1">IF(OR(COUNTBLANK($E11:$J11)&gt;0,COUNTIF(終了時範囲,終了時)=0,COUNTIF(終了分範囲,終了分)=0),0,IF(AND(開始時&gt;=22,TIME(終了時,終了分,0)&lt;TIME(1,0,0)),1,TIME(終了時,終了分,0))-TIME(開始時,開始分,0))</f>
        <v>0</v>
      </c>
      <c r="M11" s="121">
        <f ca="1">AG11-MIN($AG$19-(SUM($AG$8:$AG10)-SUM($AH$8:$AH10)),AG11)</f>
        <v>0</v>
      </c>
      <c r="N11" s="108"/>
      <c r="O11" s="109" t="s">
        <v>4</v>
      </c>
      <c r="P11" s="110"/>
      <c r="Q11" s="109" t="s">
        <v>4</v>
      </c>
      <c r="R11" s="110"/>
      <c r="S11" s="109" t="s">
        <v>4</v>
      </c>
      <c r="T11" s="110"/>
      <c r="U11" s="109" t="s">
        <v>4</v>
      </c>
      <c r="V11" s="111">
        <f t="shared" si="1"/>
        <v>0</v>
      </c>
      <c r="W11" s="111">
        <f t="shared" si="7"/>
        <v>0</v>
      </c>
      <c r="X11" s="123">
        <f ca="1">ROUNDDOWN(ROUND($M11*24*上限,5),0)</f>
        <v>0</v>
      </c>
      <c r="Y11" s="123">
        <f t="shared" ca="1" si="2"/>
        <v>0</v>
      </c>
      <c r="Z11" s="117">
        <f ca="1">$L11-MAX(0,ROUNDDOWN(MIN(TIME(0,MINUTE($H$22),0)-SUM($L$8:$L10)+SUM(Z$8:Z10),MAX(0,$L11-($W11/IF($K11="",限①,限②)/24)))*24*60,0)/24/60)</f>
        <v>0</v>
      </c>
      <c r="AA11" s="119">
        <f ca="1">MAX(ROUNDDOWN(限①/60,0)-(ROUNDDOWN(上限/60,0)-MAX(ROUNDDOWN(Z11*24*上限,0)-$W11,0)),0)</f>
        <v>0</v>
      </c>
      <c r="AB11" s="99">
        <f t="shared" ca="1" si="3"/>
        <v>60</v>
      </c>
      <c r="AC11" s="117">
        <f t="shared" ca="1" si="4"/>
        <v>0</v>
      </c>
      <c r="AD11" s="117">
        <f ca="1">AC11-IF(上限=限①,MIN($AC$19-(SUM($AC$8:$AC10)-SUM($AD$8:$AD10)),AC11),0)</f>
        <v>0</v>
      </c>
      <c r="AE11" s="98">
        <f ca="1">MAX(ROUNDDOWN(限②/60,0)-(ROUNDDOWN(上限/60,0)-MAX(ROUNDDOWN(AD11*24*上限,0)-$W11,0)),0)</f>
        <v>0</v>
      </c>
      <c r="AF11" s="99">
        <f t="shared" ca="1" si="0"/>
        <v>60</v>
      </c>
      <c r="AG11" s="117">
        <f t="shared" ca="1" si="5"/>
        <v>0</v>
      </c>
      <c r="AH11" s="117">
        <f ca="1">AG11-MIN($AG$19-(SUM($AG$8:$AG10)-SUM($AH$8:$AH10)),AG11)</f>
        <v>0</v>
      </c>
    </row>
    <row r="12" spans="1:34" s="99" customFormat="1" ht="24" customHeight="1" thickTop="1" thickBot="1" x14ac:dyDescent="0.2">
      <c r="A12" s="112">
        <f t="shared" ca="1" si="6"/>
        <v>4</v>
      </c>
      <c r="B12" s="87"/>
      <c r="C12" s="95" t="s">
        <v>3</v>
      </c>
      <c r="D12" s="35"/>
      <c r="E12" s="89"/>
      <c r="F12" s="90" t="s">
        <v>35</v>
      </c>
      <c r="G12" s="91"/>
      <c r="H12" s="89"/>
      <c r="I12" s="90" t="s">
        <v>35</v>
      </c>
      <c r="J12" s="92"/>
      <c r="K12" s="36" t="str">
        <f>IF(OR($E12="",COUNTIF('保育課設定シート（非表示にする）'!$G$10:$G$24,$E12)),"",'保育課設定シート（非表示にする）'!$A$5)</f>
        <v/>
      </c>
      <c r="L12" s="93">
        <f ca="1">IF(OR(COUNTBLANK($E12:$J12)&gt;0,COUNTIF(終了時範囲,終了時)=0,COUNTIF(終了分範囲,終了分)=0),0,IF(AND(開始時&gt;=22,TIME(終了時,終了分,0)&lt;TIME(1,0,0)),1,TIME(終了時,終了分,0))-TIME(開始時,開始分,0))</f>
        <v>0</v>
      </c>
      <c r="M12" s="120">
        <f ca="1">AG12-MIN($AG$19-(SUM($AG$8:$AG11)-SUM($AH$8:$AH11)),AG12)</f>
        <v>0</v>
      </c>
      <c r="N12" s="94"/>
      <c r="O12" s="95" t="s">
        <v>4</v>
      </c>
      <c r="P12" s="96"/>
      <c r="Q12" s="95" t="s">
        <v>4</v>
      </c>
      <c r="R12" s="96"/>
      <c r="S12" s="95" t="s">
        <v>4</v>
      </c>
      <c r="T12" s="96"/>
      <c r="U12" s="95" t="s">
        <v>4</v>
      </c>
      <c r="V12" s="97">
        <f t="shared" si="1"/>
        <v>0</v>
      </c>
      <c r="W12" s="97">
        <f t="shared" si="7"/>
        <v>0</v>
      </c>
      <c r="X12" s="122">
        <f ca="1">ROUNDDOWN(ROUND($M12*24*上限,5),0)</f>
        <v>0</v>
      </c>
      <c r="Y12" s="122">
        <f t="shared" ca="1" si="2"/>
        <v>0</v>
      </c>
      <c r="Z12" s="117">
        <f ca="1">$L12-MAX(0,ROUNDDOWN(MIN(TIME(0,MINUTE($H$22),0)-SUM($L$8:$L11)+SUM(Z$8:Z11),MAX(0,$L12-($W12/IF($K12="",限①,限②)/24)))*24*60,0)/24/60)</f>
        <v>0</v>
      </c>
      <c r="AA12" s="119">
        <f ca="1">MAX(ROUNDDOWN(限①/60,0)-(ROUNDDOWN(上限/60,0)-MAX(ROUNDDOWN(Z12*24*上限,0)-$W12,0)),0)</f>
        <v>0</v>
      </c>
      <c r="AB12" s="99">
        <f t="shared" ca="1" si="3"/>
        <v>60</v>
      </c>
      <c r="AC12" s="117">
        <f t="shared" ca="1" si="4"/>
        <v>0</v>
      </c>
      <c r="AD12" s="117">
        <f ca="1">AC12-IF(上限=限①,MIN($AC$19-(SUM($AC$8:$AC11)-SUM($AD$8:$AD11)),AC12),0)</f>
        <v>0</v>
      </c>
      <c r="AE12" s="98">
        <f ca="1">MAX(ROUNDDOWN(限②/60,0)-(ROUNDDOWN(上限/60,0)-MAX(ROUNDDOWN(AD12*24*上限,0)-$W12,0)),0)</f>
        <v>0</v>
      </c>
      <c r="AF12" s="99">
        <f t="shared" ca="1" si="0"/>
        <v>60</v>
      </c>
      <c r="AG12" s="117">
        <f t="shared" ca="1" si="5"/>
        <v>0</v>
      </c>
      <c r="AH12" s="117">
        <f ca="1">AG12-MIN($AG$19-(SUM($AG$8:$AG11)-SUM($AH$8:$AH11)),AG12)</f>
        <v>0</v>
      </c>
    </row>
    <row r="13" spans="1:34" s="99" customFormat="1" ht="24" customHeight="1" thickTop="1" thickBot="1" x14ac:dyDescent="0.2">
      <c r="A13" s="100">
        <f t="shared" ca="1" si="6"/>
        <v>4</v>
      </c>
      <c r="B13" s="101"/>
      <c r="C13" s="102" t="s">
        <v>3</v>
      </c>
      <c r="D13" s="41"/>
      <c r="E13" s="103"/>
      <c r="F13" s="104" t="s">
        <v>35</v>
      </c>
      <c r="G13" s="105"/>
      <c r="H13" s="103"/>
      <c r="I13" s="104" t="s">
        <v>35</v>
      </c>
      <c r="J13" s="106"/>
      <c r="K13" s="42" t="str">
        <f>IF(OR($E13="",COUNTIF('保育課設定シート（非表示にする）'!$G$10:$G$24,$E13)),"",'保育課設定シート（非表示にする）'!$A$5)</f>
        <v/>
      </c>
      <c r="L13" s="107">
        <f ca="1">IF(OR(COUNTBLANK($E13:$J13)&gt;0,COUNTIF(終了時範囲,終了時)=0,COUNTIF(終了分範囲,終了分)=0),0,IF(AND(開始時&gt;=22,TIME(終了時,終了分,0)&lt;TIME(1,0,0)),1,TIME(終了時,終了分,0))-TIME(開始時,開始分,0))</f>
        <v>0</v>
      </c>
      <c r="M13" s="121">
        <f ca="1">AG13-MIN($AG$19-(SUM($AG$8:$AG12)-SUM($AH$8:$AH12)),AG13)</f>
        <v>0</v>
      </c>
      <c r="N13" s="108"/>
      <c r="O13" s="109" t="s">
        <v>4</v>
      </c>
      <c r="P13" s="110"/>
      <c r="Q13" s="109" t="s">
        <v>4</v>
      </c>
      <c r="R13" s="110"/>
      <c r="S13" s="109" t="s">
        <v>4</v>
      </c>
      <c r="T13" s="110"/>
      <c r="U13" s="109" t="s">
        <v>4</v>
      </c>
      <c r="V13" s="111">
        <f>P13-R13+T13</f>
        <v>0</v>
      </c>
      <c r="W13" s="111">
        <f t="shared" si="7"/>
        <v>0</v>
      </c>
      <c r="X13" s="123">
        <f ca="1">ROUNDDOWN(ROUND($M13*24*上限,5),0)</f>
        <v>0</v>
      </c>
      <c r="Y13" s="123">
        <f t="shared" ca="1" si="2"/>
        <v>0</v>
      </c>
      <c r="Z13" s="117">
        <f ca="1">$L13-MAX(0,ROUNDDOWN(MIN(TIME(0,MINUTE($H$22),0)-SUM($L$8:$L12)+SUM(Z$8:Z12),MAX(0,$L13-($W13/IF($K13="",限①,限②)/24)))*24*60,0)/24/60)</f>
        <v>0</v>
      </c>
      <c r="AA13" s="119">
        <f ca="1">MAX(ROUNDDOWN(限①/60,0)-(ROUNDDOWN(上限/60,0)-MAX(ROUNDDOWN(Z13*24*上限,0)-$W13,0)),0)</f>
        <v>0</v>
      </c>
      <c r="AB13" s="99">
        <f t="shared" ca="1" si="3"/>
        <v>60</v>
      </c>
      <c r="AC13" s="117">
        <f t="shared" ca="1" si="4"/>
        <v>0</v>
      </c>
      <c r="AD13" s="117">
        <f ca="1">AC13-IF(上限=限①,MIN($AC$19-(SUM($AC$8:$AC12)-SUM($AD$8:$AD12)),AC13),0)</f>
        <v>0</v>
      </c>
      <c r="AE13" s="98">
        <f ca="1">MAX(ROUNDDOWN(限②/60,0)-(ROUNDDOWN(上限/60,0)-MAX(ROUNDDOWN(AD13*24*上限,0)-$W13,0)),0)</f>
        <v>0</v>
      </c>
      <c r="AF13" s="99">
        <f t="shared" ca="1" si="0"/>
        <v>60</v>
      </c>
      <c r="AG13" s="117">
        <f t="shared" ca="1" si="5"/>
        <v>0</v>
      </c>
      <c r="AH13" s="117">
        <f ca="1">AG13-MIN($AG$19-(SUM($AG$8:$AG12)-SUM($AH$8:$AH12)),AG13)</f>
        <v>0</v>
      </c>
    </row>
    <row r="14" spans="1:34" s="99" customFormat="1" ht="24" customHeight="1" thickTop="1" thickBot="1" x14ac:dyDescent="0.2">
      <c r="A14" s="112">
        <f t="shared" ca="1" si="6"/>
        <v>4</v>
      </c>
      <c r="B14" s="87"/>
      <c r="C14" s="95" t="s">
        <v>3</v>
      </c>
      <c r="D14" s="35"/>
      <c r="E14" s="89"/>
      <c r="F14" s="90" t="s">
        <v>35</v>
      </c>
      <c r="G14" s="91"/>
      <c r="H14" s="89"/>
      <c r="I14" s="90" t="s">
        <v>35</v>
      </c>
      <c r="J14" s="92"/>
      <c r="K14" s="36" t="str">
        <f>IF(OR($E14="",COUNTIF('保育課設定シート（非表示にする）'!$G$10:$G$24,$E14)),"",'保育課設定シート（非表示にする）'!$A$5)</f>
        <v/>
      </c>
      <c r="L14" s="93">
        <f ca="1">IF(OR(COUNTBLANK($E14:$J14)&gt;0,COUNTIF(終了時範囲,終了時)=0,COUNTIF(終了分範囲,終了分)=0),0,IF(AND(開始時&gt;=22,TIME(終了時,終了分,0)&lt;TIME(1,0,0)),1,TIME(終了時,終了分,0))-TIME(開始時,開始分,0))</f>
        <v>0</v>
      </c>
      <c r="M14" s="120">
        <f ca="1">AG14-MIN($AG$19-(SUM($AG$8:$AG13)-SUM($AH$8:$AH13)),AG14)</f>
        <v>0</v>
      </c>
      <c r="N14" s="94"/>
      <c r="O14" s="95" t="s">
        <v>4</v>
      </c>
      <c r="P14" s="96"/>
      <c r="Q14" s="95" t="s">
        <v>4</v>
      </c>
      <c r="R14" s="96"/>
      <c r="S14" s="95" t="s">
        <v>4</v>
      </c>
      <c r="T14" s="96"/>
      <c r="U14" s="95" t="s">
        <v>4</v>
      </c>
      <c r="V14" s="97">
        <f t="shared" si="1"/>
        <v>0</v>
      </c>
      <c r="W14" s="97">
        <f t="shared" si="7"/>
        <v>0</v>
      </c>
      <c r="X14" s="122">
        <f ca="1">ROUNDDOWN(ROUND($M14*24*上限,5),0)</f>
        <v>0</v>
      </c>
      <c r="Y14" s="122">
        <f t="shared" ca="1" si="2"/>
        <v>0</v>
      </c>
      <c r="Z14" s="117">
        <f ca="1">$L14-MAX(0,ROUNDDOWN(MIN(TIME(0,MINUTE($H$22),0)-SUM($L$8:$L13)+SUM(Z$8:Z13),MAX(0,$L14-($W14/IF($K14="",限①,限②)/24)))*24*60,0)/24/60)</f>
        <v>0</v>
      </c>
      <c r="AA14" s="119">
        <f ca="1">MAX(ROUNDDOWN(限①/60,0)-(ROUNDDOWN(上限/60,0)-MAX(ROUNDDOWN(Z14*24*上限,0)-$W14,0)),0)</f>
        <v>0</v>
      </c>
      <c r="AB14" s="99">
        <f t="shared" ca="1" si="3"/>
        <v>60</v>
      </c>
      <c r="AC14" s="117">
        <f t="shared" ca="1" si="4"/>
        <v>0</v>
      </c>
      <c r="AD14" s="117">
        <f ca="1">AC14-IF(上限=限①,MIN($AC$19-(SUM($AC$8:$AC13)-SUM($AD$8:$AD13)),AC14),0)</f>
        <v>0</v>
      </c>
      <c r="AE14" s="98">
        <f ca="1">MAX(ROUNDDOWN(限②/60,0)-(ROUNDDOWN(上限/60,0)-MAX(ROUNDDOWN(AD14*24*上限,0)-$W14,0)),0)</f>
        <v>0</v>
      </c>
      <c r="AF14" s="99">
        <f t="shared" ca="1" si="0"/>
        <v>60</v>
      </c>
      <c r="AG14" s="117">
        <f t="shared" ca="1" si="5"/>
        <v>0</v>
      </c>
      <c r="AH14" s="117">
        <f ca="1">AG14-MIN($AG$19-(SUM($AG$8:$AG13)-SUM($AH$8:$AH13)),AG14)</f>
        <v>0</v>
      </c>
    </row>
    <row r="15" spans="1:34" s="99" customFormat="1" ht="24" customHeight="1" thickTop="1" thickBot="1" x14ac:dyDescent="0.2">
      <c r="A15" s="100">
        <f t="shared" ca="1" si="6"/>
        <v>4</v>
      </c>
      <c r="B15" s="101"/>
      <c r="C15" s="102" t="s">
        <v>3</v>
      </c>
      <c r="D15" s="41"/>
      <c r="E15" s="113"/>
      <c r="F15" s="104" t="s">
        <v>35</v>
      </c>
      <c r="G15" s="105"/>
      <c r="H15" s="103"/>
      <c r="I15" s="104" t="s">
        <v>35</v>
      </c>
      <c r="J15" s="106"/>
      <c r="K15" s="42" t="str">
        <f>IF(OR($E15="",COUNTIF('保育課設定シート（非表示にする）'!$G$10:$G$24,$E15)),"",'保育課設定シート（非表示にする）'!$A$5)</f>
        <v/>
      </c>
      <c r="L15" s="107">
        <f ca="1">IF(OR(COUNTBLANK($E15:$J15)&gt;0,COUNTIF(終了時範囲,終了時)=0,COUNTIF(終了分範囲,終了分)=0),0,IF(AND(開始時&gt;=22,TIME(終了時,終了分,0)&lt;TIME(1,0,0)),1,TIME(終了時,終了分,0))-TIME(開始時,開始分,0))</f>
        <v>0</v>
      </c>
      <c r="M15" s="121">
        <f ca="1">AG15-MIN($AG$19-(SUM($AG$8:$AG14)-SUM($AH$8:$AH14)),AG15)</f>
        <v>0</v>
      </c>
      <c r="N15" s="108"/>
      <c r="O15" s="109" t="s">
        <v>4</v>
      </c>
      <c r="P15" s="110"/>
      <c r="Q15" s="109" t="s">
        <v>4</v>
      </c>
      <c r="R15" s="110"/>
      <c r="S15" s="109" t="s">
        <v>4</v>
      </c>
      <c r="T15" s="110"/>
      <c r="U15" s="109" t="s">
        <v>4</v>
      </c>
      <c r="V15" s="111">
        <f t="shared" si="1"/>
        <v>0</v>
      </c>
      <c r="W15" s="111">
        <f t="shared" si="7"/>
        <v>0</v>
      </c>
      <c r="X15" s="123">
        <f ca="1">ROUNDDOWN(ROUND($M15*24*上限,5),0)</f>
        <v>0</v>
      </c>
      <c r="Y15" s="123">
        <f t="shared" ca="1" si="2"/>
        <v>0</v>
      </c>
      <c r="Z15" s="117">
        <f ca="1">$L15-MAX(0,ROUNDDOWN(MIN(TIME(0,MINUTE($H$22),0)-SUM($L$8:$L14)+SUM(Z$8:Z14),MAX(0,$L15-($W15/IF($K15="",限①,限②)/24)))*24*60,0)/24/60)</f>
        <v>0</v>
      </c>
      <c r="AA15" s="119">
        <f ca="1">MAX(ROUNDDOWN(限①/60,0)-(ROUNDDOWN(上限/60,0)-MAX(ROUNDDOWN(Z15*24*上限,0)-$W15,0)),0)</f>
        <v>0</v>
      </c>
      <c r="AB15" s="99">
        <f t="shared" ca="1" si="3"/>
        <v>60</v>
      </c>
      <c r="AC15" s="117">
        <f t="shared" ca="1" si="4"/>
        <v>0</v>
      </c>
      <c r="AD15" s="117">
        <f ca="1">AC15-IF(上限=限①,MIN($AC$19-(SUM($AC$8:$AC14)-SUM($AD$8:$AD14)),AC15),0)</f>
        <v>0</v>
      </c>
      <c r="AE15" s="98">
        <f ca="1">MAX(ROUNDDOWN(限②/60,0)-(ROUNDDOWN(上限/60,0)-MAX(ROUNDDOWN(AD15*24*上限,0)-$W15,0)),0)</f>
        <v>0</v>
      </c>
      <c r="AF15" s="99">
        <f t="shared" ca="1" si="0"/>
        <v>60</v>
      </c>
      <c r="AG15" s="117">
        <f t="shared" ca="1" si="5"/>
        <v>0</v>
      </c>
      <c r="AH15" s="117">
        <f ca="1">AG15-MIN($AG$19-(SUM($AG$8:$AG14)-SUM($AH$8:$AH14)),AG15)</f>
        <v>0</v>
      </c>
    </row>
    <row r="16" spans="1:34" s="99" customFormat="1" ht="24" customHeight="1" thickTop="1" thickBot="1" x14ac:dyDescent="0.2">
      <c r="A16" s="112">
        <f t="shared" ca="1" si="6"/>
        <v>4</v>
      </c>
      <c r="B16" s="87"/>
      <c r="C16" s="95" t="s">
        <v>3</v>
      </c>
      <c r="D16" s="35"/>
      <c r="E16" s="89"/>
      <c r="F16" s="90" t="s">
        <v>35</v>
      </c>
      <c r="G16" s="91"/>
      <c r="H16" s="89"/>
      <c r="I16" s="90" t="s">
        <v>35</v>
      </c>
      <c r="J16" s="92"/>
      <c r="K16" s="36" t="str">
        <f>IF(OR($E16="",COUNTIF('保育課設定シート（非表示にする）'!$G$10:$G$24,$E16)),"",'保育課設定シート（非表示にする）'!$A$5)</f>
        <v/>
      </c>
      <c r="L16" s="93">
        <f ca="1">IF(OR(COUNTBLANK($E16:$J16)&gt;0,COUNTIF(終了時範囲,終了時)=0,COUNTIF(終了分範囲,終了分)=0),0,IF(AND(開始時&gt;=22,TIME(終了時,終了分,0)&lt;TIME(1,0,0)),1,TIME(終了時,終了分,0))-TIME(開始時,開始分,0))</f>
        <v>0</v>
      </c>
      <c r="M16" s="120">
        <f ca="1">AG16-MIN($AG$19-(SUM($AG$8:$AG15)-SUM($AH$8:$AH15)),AG16)</f>
        <v>0</v>
      </c>
      <c r="N16" s="94"/>
      <c r="O16" s="95" t="s">
        <v>4</v>
      </c>
      <c r="P16" s="96"/>
      <c r="Q16" s="95" t="s">
        <v>4</v>
      </c>
      <c r="R16" s="96"/>
      <c r="S16" s="95" t="s">
        <v>4</v>
      </c>
      <c r="T16" s="96"/>
      <c r="U16" s="95" t="s">
        <v>4</v>
      </c>
      <c r="V16" s="97">
        <f t="shared" si="1"/>
        <v>0</v>
      </c>
      <c r="W16" s="97">
        <f t="shared" si="7"/>
        <v>0</v>
      </c>
      <c r="X16" s="122">
        <f ca="1">ROUNDDOWN(ROUND($M16*24*上限,5),0)</f>
        <v>0</v>
      </c>
      <c r="Y16" s="122">
        <f t="shared" ca="1" si="2"/>
        <v>0</v>
      </c>
      <c r="Z16" s="117">
        <f ca="1">$L16-MAX(0,ROUNDDOWN(MIN(TIME(0,MINUTE($H$22),0)-SUM($L$8:$L15)+SUM(Z$8:Z15),MAX(0,$L16-($W16/IF($K16="",限①,限②)/24)))*24*60,0)/24/60)</f>
        <v>0</v>
      </c>
      <c r="AA16" s="119">
        <f ca="1">MAX(ROUNDDOWN(限①/60,0)-(ROUNDDOWN(上限/60,0)-MAX(ROUNDDOWN(Z16*24*上限,0)-$W16,0)),0)</f>
        <v>0</v>
      </c>
      <c r="AB16" s="99">
        <f t="shared" ca="1" si="3"/>
        <v>60</v>
      </c>
      <c r="AC16" s="117">
        <f t="shared" ca="1" si="4"/>
        <v>0</v>
      </c>
      <c r="AD16" s="117">
        <f ca="1">AC16-IF(上限=限①,MIN($AC$19-(SUM($AC$8:$AC15)-SUM($AD$8:$AD15)),AC16),0)</f>
        <v>0</v>
      </c>
      <c r="AE16" s="98">
        <f ca="1">MAX(ROUNDDOWN(限②/60,0)-(ROUNDDOWN(上限/60,0)-MAX(ROUNDDOWN(AD16*24*上限,0)-$W16,0)),0)</f>
        <v>0</v>
      </c>
      <c r="AF16" s="99">
        <f t="shared" ca="1" si="0"/>
        <v>60</v>
      </c>
      <c r="AG16" s="117">
        <f t="shared" ca="1" si="5"/>
        <v>0</v>
      </c>
      <c r="AH16" s="117">
        <f ca="1">AG16-MIN($AG$19-(SUM($AG$8:$AG15)-SUM($AH$8:$AH15)),AG16)</f>
        <v>0</v>
      </c>
    </row>
    <row r="17" spans="1:34" s="99" customFormat="1" ht="24" customHeight="1" thickTop="1" thickBot="1" x14ac:dyDescent="0.2">
      <c r="A17" s="100">
        <f t="shared" ca="1" si="6"/>
        <v>4</v>
      </c>
      <c r="B17" s="101"/>
      <c r="C17" s="102" t="s">
        <v>3</v>
      </c>
      <c r="D17" s="38"/>
      <c r="E17" s="103"/>
      <c r="F17" s="104" t="s">
        <v>35</v>
      </c>
      <c r="G17" s="105"/>
      <c r="H17" s="103"/>
      <c r="I17" s="104" t="s">
        <v>35</v>
      </c>
      <c r="J17" s="106"/>
      <c r="K17" s="40" t="str">
        <f>IF(OR($E17="",COUNTIF('保育課設定シート（非表示にする）'!$G$10:$G$24,$E17)),"",'保育課設定シート（非表示にする）'!$A$5)</f>
        <v/>
      </c>
      <c r="L17" s="107">
        <f ca="1">IF(OR(COUNTBLANK($E17:$J17)&gt;0,COUNTIF(終了時範囲,終了時)=0,COUNTIF(終了分範囲,終了分)=0),0,IF(AND(開始時&gt;=22,TIME(終了時,終了分,0)&lt;TIME(1,0,0)),1,TIME(終了時,終了分,0))-TIME(開始時,開始分,0))</f>
        <v>0</v>
      </c>
      <c r="M17" s="121">
        <f ca="1">AG17-MIN($AG$19-(SUM($AG$8:$AG16)-SUM($AH$8:$AH16)),AG17)</f>
        <v>0</v>
      </c>
      <c r="N17" s="108"/>
      <c r="O17" s="102" t="s">
        <v>4</v>
      </c>
      <c r="P17" s="114"/>
      <c r="Q17" s="102" t="s">
        <v>4</v>
      </c>
      <c r="R17" s="114"/>
      <c r="S17" s="115" t="s">
        <v>4</v>
      </c>
      <c r="T17" s="114"/>
      <c r="U17" s="102" t="s">
        <v>4</v>
      </c>
      <c r="V17" s="111">
        <f t="shared" si="1"/>
        <v>0</v>
      </c>
      <c r="W17" s="111">
        <f t="shared" si="7"/>
        <v>0</v>
      </c>
      <c r="X17" s="123">
        <f ca="1">ROUNDDOWN(ROUND($M17*24*上限,5),0)</f>
        <v>0</v>
      </c>
      <c r="Y17" s="123">
        <f t="shared" ca="1" si="2"/>
        <v>0</v>
      </c>
      <c r="Z17" s="117">
        <f ca="1">$L17-MAX(0,ROUNDDOWN(MIN(TIME(0,MINUTE($H$22),0)-SUM($L$8:$L16)+SUM(Z$8:Z16),MAX(0,$L17-($W17/IF($K17="",限①,限②)/24)))*24*60,0)/24/60)</f>
        <v>0</v>
      </c>
      <c r="AA17" s="119">
        <f ca="1">MAX(ROUNDDOWN(限①/60,0)-(ROUNDDOWN(上限/60,0)-MAX(ROUNDDOWN(Z17*24*上限,0)-$W17,0)),0)</f>
        <v>0</v>
      </c>
      <c r="AB17" s="99">
        <f t="shared" ca="1" si="3"/>
        <v>60</v>
      </c>
      <c r="AC17" s="117">
        <f t="shared" ca="1" si="4"/>
        <v>0</v>
      </c>
      <c r="AD17" s="117">
        <f ca="1">AC17-IF(上限=限①,MIN($AC$19-(SUM($AC$8:$AC16)-SUM($AD$8:$AD16)),AC17),0)</f>
        <v>0</v>
      </c>
      <c r="AE17" s="98">
        <f ca="1">MAX(ROUNDDOWN(限②/60,0)-(ROUNDDOWN(上限/60,0)-MAX(ROUNDDOWN(AD17*24*上限,0)-$W17,0)),0)</f>
        <v>0</v>
      </c>
      <c r="AF17" s="99">
        <f t="shared" ca="1" si="0"/>
        <v>60</v>
      </c>
      <c r="AG17" s="117">
        <f t="shared" ca="1" si="5"/>
        <v>0</v>
      </c>
      <c r="AH17" s="117">
        <f ca="1">AG17-MIN($AG$19-(SUM($AG$8:$AG16)-SUM($AH$8:$AH16)),AG17)</f>
        <v>0</v>
      </c>
    </row>
    <row r="18" spans="1:34" s="4" customFormat="1" ht="3.9" customHeight="1" thickTop="1" x14ac:dyDescent="0.15">
      <c r="A18" s="20"/>
      <c r="B18" s="2"/>
      <c r="C18" s="2"/>
      <c r="D18" s="1"/>
      <c r="E18" s="2"/>
      <c r="F18" s="2"/>
      <c r="G18" s="2"/>
      <c r="H18" s="2"/>
      <c r="I18" s="2"/>
      <c r="J18" s="2"/>
      <c r="K18" s="1"/>
      <c r="L18" s="6"/>
      <c r="M18" s="6"/>
      <c r="N18" s="5"/>
      <c r="O18" s="2"/>
      <c r="P18" s="2"/>
      <c r="Q18" s="2"/>
      <c r="R18" s="2"/>
      <c r="S18" s="2"/>
      <c r="T18" s="2"/>
      <c r="U18" s="2"/>
      <c r="V18" s="2"/>
      <c r="W18" s="3"/>
      <c r="Z18" s="118"/>
      <c r="AA18" s="98"/>
    </row>
    <row r="19" spans="1:34" s="4" customFormat="1" ht="15.9" customHeight="1" x14ac:dyDescent="0.45">
      <c r="A19" s="20"/>
      <c r="C19" s="2"/>
      <c r="D19" s="1"/>
      <c r="H19" s="219" t="s">
        <v>20</v>
      </c>
      <c r="I19" s="220"/>
      <c r="J19" s="220"/>
      <c r="K19" s="221"/>
      <c r="M19" s="45" t="s">
        <v>23</v>
      </c>
      <c r="P19" s="146"/>
      <c r="Q19" s="146"/>
      <c r="R19" s="146"/>
      <c r="S19" s="146"/>
      <c r="T19" s="150"/>
      <c r="U19" s="151"/>
      <c r="X19" s="207" t="s">
        <v>24</v>
      </c>
      <c r="Y19" s="207"/>
      <c r="Z19" s="118">
        <f ca="1">SUM(Z8:Z17)-$M22</f>
        <v>0</v>
      </c>
      <c r="AC19" s="118">
        <f t="shared" ref="AC19:AD19" ca="1" si="8">SUM(AC8:AC17)-$M22</f>
        <v>0</v>
      </c>
      <c r="AD19" s="118">
        <f t="shared" ca="1" si="8"/>
        <v>0</v>
      </c>
      <c r="AG19" s="118">
        <f ca="1">SUM(AG8:AG17)-$M22</f>
        <v>0</v>
      </c>
    </row>
    <row r="20" spans="1:34" ht="24" customHeight="1" x14ac:dyDescent="0.15">
      <c r="A20" s="9"/>
      <c r="D20" s="12"/>
      <c r="G20" s="8" t="s">
        <v>22</v>
      </c>
      <c r="H20" s="208">
        <f ca="1">SUMIF($K8:$K17,"",$L8:$L17)</f>
        <v>0</v>
      </c>
      <c r="I20" s="209"/>
      <c r="J20" s="209"/>
      <c r="K20" s="210"/>
      <c r="M20" s="126">
        <f ca="1">SUMIF($K8:$K17,"",$M8:$M17)</f>
        <v>0</v>
      </c>
      <c r="N20" s="147"/>
      <c r="O20" s="147"/>
      <c r="P20" s="145"/>
      <c r="Q20" s="145"/>
      <c r="R20" s="145"/>
      <c r="S20" s="145"/>
      <c r="T20" s="151"/>
      <c r="U20" s="151"/>
      <c r="X20" s="211">
        <f ca="1">SUMIF($K8:$K17,"",$Y8:$Y17)</f>
        <v>0</v>
      </c>
      <c r="Y20" s="211"/>
    </row>
    <row r="21" spans="1:34" ht="24" customHeight="1" thickBot="1" x14ac:dyDescent="0.2">
      <c r="A21" s="9"/>
      <c r="D21" s="12"/>
      <c r="G21" s="8" t="s">
        <v>6</v>
      </c>
      <c r="H21" s="208">
        <f ca="1">SUMIF($K8:$K17,'保育課設定シート（非表示にする）'!$A$5,$L8:$L17)</f>
        <v>0</v>
      </c>
      <c r="I21" s="209"/>
      <c r="J21" s="209"/>
      <c r="K21" s="210"/>
      <c r="L21" s="82"/>
      <c r="M21" s="127">
        <f ca="1">SUMIF($K8:$K17,'保育課設定シート（非表示にする）'!$A$5,$M8:$M17)</f>
        <v>0</v>
      </c>
      <c r="N21" s="147"/>
      <c r="O21" s="147"/>
      <c r="P21" s="145"/>
      <c r="Q21" s="145"/>
      <c r="R21" s="145"/>
      <c r="S21" s="145"/>
      <c r="T21" s="149"/>
      <c r="U21" s="149"/>
      <c r="X21" s="212">
        <f ca="1">SUMIF($K8:$K17,'保育課設定シート（非表示にする）'!$A$5,$Y8:$Y17)</f>
        <v>0</v>
      </c>
      <c r="Y21" s="212"/>
    </row>
    <row r="22" spans="1:34" ht="24" customHeight="1" thickBot="1" x14ac:dyDescent="0.2">
      <c r="A22" s="9"/>
      <c r="D22" s="12"/>
      <c r="G22" s="8" t="s">
        <v>11</v>
      </c>
      <c r="H22" s="208">
        <f ca="1">H20+H21</f>
        <v>0</v>
      </c>
      <c r="I22" s="209"/>
      <c r="J22" s="209"/>
      <c r="K22" s="210"/>
      <c r="L22" s="128" t="s">
        <v>54</v>
      </c>
      <c r="M22" s="14">
        <f ca="1">ROUNDDOWN(H22,0)+TIME(HOUR(H22),0,0)</f>
        <v>0</v>
      </c>
      <c r="N22" s="148"/>
      <c r="O22" s="147"/>
      <c r="P22" s="152"/>
      <c r="Q22" s="152"/>
      <c r="R22" s="152"/>
      <c r="S22" s="152"/>
      <c r="T22" s="152"/>
      <c r="U22" s="2"/>
      <c r="X22" s="213">
        <f t="shared" ref="X22:Y22" ca="1" si="9">X20+X21</f>
        <v>0</v>
      </c>
      <c r="Y22" s="214">
        <f t="shared" si="9"/>
        <v>0</v>
      </c>
    </row>
    <row r="23" spans="1:34" ht="3.9" customHeight="1" x14ac:dyDescent="0.45">
      <c r="A23" s="26"/>
      <c r="B23" s="25"/>
      <c r="C23" s="25"/>
      <c r="D23" s="25"/>
      <c r="E23" s="25"/>
      <c r="F23" s="25"/>
      <c r="G23" s="25"/>
      <c r="H23" s="25"/>
      <c r="I23" s="25"/>
      <c r="J23" s="27"/>
      <c r="K23" s="28"/>
      <c r="L23" s="28"/>
      <c r="M23" s="28"/>
      <c r="N23" s="29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1:34" ht="36" customHeight="1" x14ac:dyDescent="0.3">
      <c r="A24" s="234" t="str">
        <f ca="1">IF(年度まとめ!$F$2="","",TEXT(DATE(YEAR(年度まとめ!$F$2),MOD(D24+8,12)+4,1),"ggge"))&amp;"年"</f>
        <v>令和8年</v>
      </c>
      <c r="B24" s="234"/>
      <c r="C24" s="234"/>
      <c r="D24" s="233">
        <f ca="1">MOD(_xlfn.SHEET()*3-2+ROUNDDOWN(ROW()/19,0)-1,12)+1</f>
        <v>5</v>
      </c>
      <c r="E24" s="233"/>
      <c r="F24" s="233"/>
      <c r="G24" s="13" t="s">
        <v>37</v>
      </c>
      <c r="H24" s="4"/>
      <c r="I24" s="4"/>
      <c r="J24" s="10"/>
      <c r="K24" s="11"/>
      <c r="L24" s="11"/>
      <c r="M24" s="11"/>
      <c r="N24" s="7"/>
      <c r="O24" s="7"/>
      <c r="P24" s="7"/>
      <c r="Q24" s="7"/>
      <c r="R24" s="7"/>
      <c r="T24" s="116"/>
      <c r="U24" s="116"/>
      <c r="V24" s="116"/>
      <c r="W24" s="229" t="str">
        <f>"※補助上限額(1時間あたり)
日中( 7:00～22:00):"&amp;TEXT(限①,"#,#")&amp;"円
夜間(22:00～24:00, 0:00～ 7:00):"&amp;TEXT(限②,"#,#")&amp;"円"</f>
        <v>※補助上限額(1時間あたり)
日中( 7:00～22:00):2,500円
夜間(22:00～24:00, 0:00～ 7:00):3,500円</v>
      </c>
      <c r="X24" s="229"/>
      <c r="Y24" s="229"/>
    </row>
    <row r="25" spans="1:34" ht="15.9" customHeight="1" x14ac:dyDescent="0.45">
      <c r="A25" s="222" t="s">
        <v>0</v>
      </c>
      <c r="B25" s="222"/>
      <c r="C25" s="222"/>
      <c r="D25" s="217" t="s">
        <v>5</v>
      </c>
      <c r="E25" s="222" t="s">
        <v>8</v>
      </c>
      <c r="F25" s="222"/>
      <c r="G25" s="222"/>
      <c r="H25" s="222"/>
      <c r="I25" s="222"/>
      <c r="J25" s="222"/>
      <c r="K25" s="223" t="s">
        <v>6</v>
      </c>
      <c r="L25" s="224" t="s">
        <v>10</v>
      </c>
      <c r="M25" s="217" t="s">
        <v>53</v>
      </c>
      <c r="N25" s="215" t="s">
        <v>16</v>
      </c>
      <c r="O25" s="216"/>
      <c r="P25" s="224" t="s">
        <v>14</v>
      </c>
      <c r="Q25" s="232"/>
      <c r="R25" s="232"/>
      <c r="S25" s="232"/>
      <c r="T25" s="232"/>
      <c r="U25" s="232"/>
      <c r="V25" s="232"/>
      <c r="W25" s="217" t="s">
        <v>27</v>
      </c>
      <c r="X25" s="218" t="s">
        <v>21</v>
      </c>
      <c r="Y25" s="218" t="s">
        <v>24</v>
      </c>
    </row>
    <row r="26" spans="1:34" ht="36" customHeight="1" thickBot="1" x14ac:dyDescent="0.5">
      <c r="A26" s="222"/>
      <c r="B26" s="231"/>
      <c r="C26" s="222"/>
      <c r="D26" s="230"/>
      <c r="E26" s="231" t="s">
        <v>1</v>
      </c>
      <c r="F26" s="231"/>
      <c r="G26" s="231"/>
      <c r="H26" s="231" t="s">
        <v>2</v>
      </c>
      <c r="I26" s="231"/>
      <c r="J26" s="231"/>
      <c r="K26" s="217"/>
      <c r="L26" s="225"/>
      <c r="M26" s="228"/>
      <c r="N26" s="226"/>
      <c r="O26" s="227"/>
      <c r="P26" s="215" t="s">
        <v>19</v>
      </c>
      <c r="Q26" s="216"/>
      <c r="R26" s="215" t="s">
        <v>18</v>
      </c>
      <c r="S26" s="216"/>
      <c r="T26" s="217" t="s">
        <v>17</v>
      </c>
      <c r="U26" s="217"/>
      <c r="V26" s="140" t="s">
        <v>15</v>
      </c>
      <c r="W26" s="230"/>
      <c r="X26" s="218"/>
      <c r="Y26" s="218"/>
    </row>
    <row r="27" spans="1:34" s="99" customFormat="1" ht="24" customHeight="1" thickTop="1" thickBot="1" x14ac:dyDescent="0.2">
      <c r="A27" s="86">
        <f ca="1">$D24</f>
        <v>5</v>
      </c>
      <c r="B27" s="87"/>
      <c r="C27" s="88" t="s">
        <v>3</v>
      </c>
      <c r="D27" s="32"/>
      <c r="E27" s="89"/>
      <c r="F27" s="90" t="s">
        <v>36</v>
      </c>
      <c r="G27" s="91"/>
      <c r="H27" s="89"/>
      <c r="I27" s="90" t="s">
        <v>36</v>
      </c>
      <c r="J27" s="92"/>
      <c r="K27" s="34" t="str" cm="1">
        <f t="array" aca="1" ref="K27" ca="1">IF(OR(開始時="",COUNTIF('保育課設定シート（非表示にする）'!$G$10:$G$24,開始時)),"",'保育課設定シート（非表示にする）'!$A$5)</f>
        <v/>
      </c>
      <c r="L27" s="139">
        <f ca="1">IF(OR(COUNTBLANK($E27:$J27)&gt;0,COUNTIF(終了時範囲,終了時)=0,COUNTIF(終了分範囲,終了分)=0),0,IF(AND(開始時&gt;=22,TIME(終了時,終了分,0)&lt;TIME(1,0,0)),1,TIME(終了時,終了分,0))-TIME(開始時,開始分,0))</f>
        <v>0</v>
      </c>
      <c r="M27" s="120">
        <f ca="1">AG27-MIN($AG$19,AG27)</f>
        <v>0</v>
      </c>
      <c r="N27" s="94"/>
      <c r="O27" s="95" t="s">
        <v>4</v>
      </c>
      <c r="P27" s="96"/>
      <c r="Q27" s="95" t="s">
        <v>4</v>
      </c>
      <c r="R27" s="96"/>
      <c r="S27" s="95" t="s">
        <v>4</v>
      </c>
      <c r="T27" s="96"/>
      <c r="U27" s="95" t="s">
        <v>4</v>
      </c>
      <c r="V27" s="97">
        <f>P27-R27+T27</f>
        <v>0</v>
      </c>
      <c r="W27" s="97">
        <f>N27-V27</f>
        <v>0</v>
      </c>
      <c r="X27" s="122">
        <f ca="1">ROUNDDOWN(ROUND($M27*24*上限,5),0)</f>
        <v>0</v>
      </c>
      <c r="Y27" s="122">
        <f ca="1">MIN(W27:X27)</f>
        <v>0</v>
      </c>
      <c r="Z27" s="117">
        <f ca="1">$L27-ROUNDDOWN(MIN(TIME(0,MINUTE($H$41),0),MAX(0,$L27-($W27/IF($K27="",限①,限②)/24)))*24*60,0)/24/60</f>
        <v>0</v>
      </c>
      <c r="AA27" s="119">
        <f ca="1">MAX(ROUNDDOWN(限①/60,0)-(ROUNDDOWN(上限/60,0)-MAX(ROUNDDOWN(Z27*24*上限,0)-$W27,0)),0)</f>
        <v>0</v>
      </c>
      <c r="AB27" s="98">
        <f ca="1">IF(AA27=0,60,RANK(AA27,AA$27:AA$36))</f>
        <v>60</v>
      </c>
      <c r="AC27" s="117">
        <f ca="1">Z27-TIME(0,IF(MINUTE($Z$38)&gt;=$AB27,1,0),0)</f>
        <v>0</v>
      </c>
      <c r="AD27" s="117">
        <f ca="1">AC27-IF(上限=限①,MIN($AC$38,AC27),0)</f>
        <v>0</v>
      </c>
      <c r="AE27" s="119">
        <f ca="1">MAX(ROUNDDOWN(限②/60,0)-(ROUNDDOWN(上限/60,0)-MAX(ROUNDDOWN(AD27*24*上限,0)-$W27,0)),0)</f>
        <v>0</v>
      </c>
      <c r="AF27" s="99">
        <f ca="1">IF(AE27=0,60,RANK(AE27,AE$27:AE$36))</f>
        <v>60</v>
      </c>
      <c r="AG27" s="117">
        <f ca="1">AD27-TIME(0,IF(MINUTE(AD$38)&gt;=$AF27,1,0),0)</f>
        <v>0</v>
      </c>
      <c r="AH27" s="117">
        <f ca="1">AG27-MIN($AG$38,AG27)</f>
        <v>0</v>
      </c>
    </row>
    <row r="28" spans="1:34" s="99" customFormat="1" ht="24" customHeight="1" thickTop="1" thickBot="1" x14ac:dyDescent="0.2">
      <c r="A28" s="100">
        <f ca="1">A27</f>
        <v>5</v>
      </c>
      <c r="B28" s="101"/>
      <c r="C28" s="102" t="s">
        <v>3</v>
      </c>
      <c r="D28" s="41"/>
      <c r="E28" s="103"/>
      <c r="F28" s="104" t="s">
        <v>35</v>
      </c>
      <c r="G28" s="105"/>
      <c r="H28" s="103"/>
      <c r="I28" s="104" t="s">
        <v>35</v>
      </c>
      <c r="J28" s="106"/>
      <c r="K28" s="42" t="str">
        <f>IF(OR($E28="",COUNTIF('保育課設定シート（非表示にする）'!$G$10:$G$24,$E28)),"",'保育課設定シート（非表示にする）'!$A$5)</f>
        <v/>
      </c>
      <c r="L28" s="107">
        <f ca="1">IF(OR(COUNTBLANK($E28:$J28)&gt;0,COUNTIF(終了時範囲,終了時)=0,COUNTIF(終了分範囲,終了分)=0),0,IF(AND(開始時&gt;=22,TIME(終了時,終了分,0)&lt;TIME(1,0,0)),1,TIME(終了時,終了分,0))-TIME(開始時,開始分,0))</f>
        <v>0</v>
      </c>
      <c r="M28" s="121">
        <f ca="1">AG28-MIN($AG$19-(SUM($AG$8:$AG27)-SUM($AH$8:$AH27)),AG28)</f>
        <v>0</v>
      </c>
      <c r="N28" s="108"/>
      <c r="O28" s="109" t="s">
        <v>4</v>
      </c>
      <c r="P28" s="110"/>
      <c r="Q28" s="109" t="s">
        <v>4</v>
      </c>
      <c r="R28" s="110"/>
      <c r="S28" s="109" t="s">
        <v>4</v>
      </c>
      <c r="T28" s="110"/>
      <c r="U28" s="109" t="s">
        <v>4</v>
      </c>
      <c r="V28" s="111">
        <f t="shared" ref="V28:V31" si="10">P28-R28+T28</f>
        <v>0</v>
      </c>
      <c r="W28" s="111">
        <f>N28-V28</f>
        <v>0</v>
      </c>
      <c r="X28" s="123">
        <f ca="1">ROUNDDOWN(ROUND($M28*24*上限,5),0)</f>
        <v>0</v>
      </c>
      <c r="Y28" s="123">
        <f t="shared" ref="Y28:Y36" ca="1" si="11">MIN(W28:X28)</f>
        <v>0</v>
      </c>
      <c r="Z28" s="117">
        <f ca="1">$L28-MAX(0,ROUNDDOWN(MIN(TIME(0,MINUTE($H$41),0)-SUM($L$27:$L27)+SUM(Z$27:Z27),MAX(0,$L28-($W28/IF($K28="",限①,限②)/24)))*24*60,0)/24/60)</f>
        <v>0</v>
      </c>
      <c r="AA28" s="119">
        <f ca="1">MAX(ROUNDDOWN(限①/60,0)-(ROUNDDOWN(上限/60,0)-MAX(ROUNDDOWN(Z28*24*上限,0)-$W28,0)),0)</f>
        <v>0</v>
      </c>
      <c r="AB28" s="99">
        <f t="shared" ref="AB28:AB36" ca="1" si="12">IF(AA28=0,60,RANK(AA28,AA$27:AA$36))</f>
        <v>60</v>
      </c>
      <c r="AC28" s="117">
        <f t="shared" ref="AC28:AC36" ca="1" si="13">Z28-TIME(0,IF(MINUTE($Z$38)&gt;=$AB28,1,0),0)</f>
        <v>0</v>
      </c>
      <c r="AD28" s="117">
        <f ca="1">AC28-IF(上限=限①,MIN($AC$38-(SUM($AC$27:$AC27)-SUM($AD$27:$AD27)),AC28),0)</f>
        <v>0</v>
      </c>
      <c r="AE28" s="98">
        <f ca="1">MAX(ROUNDDOWN(限②/60,0)-(ROUNDDOWN(上限/60,0)-MAX(ROUNDDOWN(AD28*24*上限,0)-$W28,0)),0)</f>
        <v>0</v>
      </c>
      <c r="AF28" s="99">
        <f t="shared" ref="AF28:AF36" ca="1" si="14">IF(AE28=0,60,RANK(AE28,AE$27:AE$36))</f>
        <v>60</v>
      </c>
      <c r="AG28" s="117">
        <f ca="1">AD28-TIME(0,IF(MINUTE(AD$38)&gt;=$AF28,1,0),0)</f>
        <v>0</v>
      </c>
      <c r="AH28" s="117">
        <f ca="1">AG28-MIN($AG$38-(SUM($AG$27:$AG27)-SUM($AH$27:$AH27)),AG28)</f>
        <v>0</v>
      </c>
    </row>
    <row r="29" spans="1:34" s="99" customFormat="1" ht="24" customHeight="1" thickTop="1" thickBot="1" x14ac:dyDescent="0.2">
      <c r="A29" s="112">
        <f t="shared" ref="A29:A36" ca="1" si="15">A28</f>
        <v>5</v>
      </c>
      <c r="B29" s="87"/>
      <c r="C29" s="95" t="s">
        <v>3</v>
      </c>
      <c r="D29" s="37"/>
      <c r="E29" s="89"/>
      <c r="F29" s="90" t="s">
        <v>35</v>
      </c>
      <c r="G29" s="91"/>
      <c r="H29" s="89"/>
      <c r="I29" s="90" t="s">
        <v>35</v>
      </c>
      <c r="J29" s="92"/>
      <c r="K29" s="33" t="str">
        <f>IF(OR($E29="",COUNTIF('保育課設定シート（非表示にする）'!$G$10:$G$24,$E29)),"",'保育課設定シート（非表示にする）'!$A$5)</f>
        <v/>
      </c>
      <c r="L29" s="139">
        <f ca="1">IF(OR(COUNTBLANK($E29:$J29)&gt;0,COUNTIF(終了時範囲,終了時)=0,COUNTIF(終了分範囲,終了分)=0),0,IF(AND(開始時&gt;=22,TIME(終了時,終了分,0)&lt;TIME(1,0,0)),1,TIME(終了時,終了分,0))-TIME(開始時,開始分,0))</f>
        <v>0</v>
      </c>
      <c r="M29" s="120">
        <f ca="1">AG29-MIN($AG$19-(SUM($AG$8:$AG28)-SUM($AH$8:$AH28)),AG29)</f>
        <v>0</v>
      </c>
      <c r="N29" s="94"/>
      <c r="O29" s="95" t="s">
        <v>4</v>
      </c>
      <c r="P29" s="96"/>
      <c r="Q29" s="95" t="s">
        <v>4</v>
      </c>
      <c r="R29" s="96"/>
      <c r="S29" s="95" t="s">
        <v>4</v>
      </c>
      <c r="T29" s="96"/>
      <c r="U29" s="95" t="s">
        <v>4</v>
      </c>
      <c r="V29" s="97">
        <f t="shared" si="10"/>
        <v>0</v>
      </c>
      <c r="W29" s="97">
        <f t="shared" ref="W29:W36" si="16">N29-V29</f>
        <v>0</v>
      </c>
      <c r="X29" s="122">
        <f ca="1">ROUNDDOWN(ROUND($M29*24*上限,5),0)</f>
        <v>0</v>
      </c>
      <c r="Y29" s="122">
        <f t="shared" ca="1" si="11"/>
        <v>0</v>
      </c>
      <c r="Z29" s="117">
        <f ca="1">$L29-MAX(0,ROUNDDOWN(MIN(TIME(0,MINUTE($H$41),0)-SUM($L$27:$L28)+SUM(Z$27:Z28),MAX(0,$L29-($W29/IF($K29="",限①,限②)/24)))*24*60,0)/24/60)</f>
        <v>0</v>
      </c>
      <c r="AA29" s="119">
        <f ca="1">MAX(ROUNDDOWN(限①/60,0)-(ROUNDDOWN(上限/60,0)-MAX(ROUNDDOWN(Z29*24*上限,0)-$W29,0)),0)</f>
        <v>0</v>
      </c>
      <c r="AB29" s="99">
        <f t="shared" ca="1" si="12"/>
        <v>60</v>
      </c>
      <c r="AC29" s="117">
        <f t="shared" ca="1" si="13"/>
        <v>0</v>
      </c>
      <c r="AD29" s="117">
        <f ca="1">AC29-IF(上限=限①,MIN($AC$38-(SUM($AC$27:$AC28)-SUM($AD$27:$AD28)),AC29),0)</f>
        <v>0</v>
      </c>
      <c r="AE29" s="98">
        <f ca="1">MAX(ROUNDDOWN(限②/60,0)-(ROUNDDOWN(上限/60,0)-MAX(ROUNDDOWN(AD29*24*上限,0)-$W29,0)),0)</f>
        <v>0</v>
      </c>
      <c r="AF29" s="99">
        <f t="shared" ca="1" si="14"/>
        <v>60</v>
      </c>
      <c r="AG29" s="117">
        <f t="shared" ref="AG29:AG36" ca="1" si="17">AD29-TIME(0,IF(MINUTE(AD$38)&gt;=$AF29,1,0),0)</f>
        <v>0</v>
      </c>
      <c r="AH29" s="117">
        <f ca="1">AG29-MIN($AG$38-(SUM($AG$27:$AG28)-SUM($AH$27:$AH28)),AG29)</f>
        <v>0</v>
      </c>
    </row>
    <row r="30" spans="1:34" s="99" customFormat="1" ht="24" customHeight="1" thickTop="1" thickBot="1" x14ac:dyDescent="0.2">
      <c r="A30" s="100">
        <f t="shared" ca="1" si="15"/>
        <v>5</v>
      </c>
      <c r="B30" s="101"/>
      <c r="C30" s="102" t="s">
        <v>3</v>
      </c>
      <c r="D30" s="43"/>
      <c r="E30" s="103"/>
      <c r="F30" s="104" t="s">
        <v>35</v>
      </c>
      <c r="G30" s="105"/>
      <c r="H30" s="103"/>
      <c r="I30" s="104" t="s">
        <v>35</v>
      </c>
      <c r="J30" s="106"/>
      <c r="K30" s="39" t="str">
        <f>IF(OR($E30="",COUNTIF('保育課設定シート（非表示にする）'!$G$10:$G$24,$E30)),"",'保育課設定シート（非表示にする）'!$A$5)</f>
        <v/>
      </c>
      <c r="L30" s="107">
        <f ca="1">IF(OR(COUNTBLANK($E30:$J30)&gt;0,COUNTIF(終了時範囲,終了時)=0,COUNTIF(終了分範囲,終了分)=0),0,IF(AND(開始時&gt;=22,TIME(終了時,終了分,0)&lt;TIME(1,0,0)),1,TIME(終了時,終了分,0))-TIME(開始時,開始分,0))</f>
        <v>0</v>
      </c>
      <c r="M30" s="121">
        <f ca="1">AG30-MIN($AG$19-(SUM($AG$8:$AG29)-SUM($AH$8:$AH29)),AG30)</f>
        <v>0</v>
      </c>
      <c r="N30" s="108"/>
      <c r="O30" s="109" t="s">
        <v>4</v>
      </c>
      <c r="P30" s="110"/>
      <c r="Q30" s="109" t="s">
        <v>4</v>
      </c>
      <c r="R30" s="110"/>
      <c r="S30" s="109" t="s">
        <v>4</v>
      </c>
      <c r="T30" s="110"/>
      <c r="U30" s="109" t="s">
        <v>4</v>
      </c>
      <c r="V30" s="111">
        <f t="shared" si="10"/>
        <v>0</v>
      </c>
      <c r="W30" s="111">
        <f t="shared" si="16"/>
        <v>0</v>
      </c>
      <c r="X30" s="123">
        <f ca="1">ROUNDDOWN(ROUND($M30*24*上限,5),0)</f>
        <v>0</v>
      </c>
      <c r="Y30" s="123">
        <f t="shared" ca="1" si="11"/>
        <v>0</v>
      </c>
      <c r="Z30" s="117">
        <f ca="1">$L30-MAX(0,ROUNDDOWN(MIN(TIME(0,MINUTE($H$41),0)-SUM($L$27:$L29)+SUM(Z$27:Z29),MAX(0,$L30-($W30/IF($K30="",限①,限②)/24)))*24*60,0)/24/60)</f>
        <v>0</v>
      </c>
      <c r="AA30" s="119">
        <f ca="1">MAX(ROUNDDOWN(限①/60,0)-(ROUNDDOWN(上限/60,0)-MAX(ROUNDDOWN(Z30*24*上限,0)-$W30,0)),0)</f>
        <v>0</v>
      </c>
      <c r="AB30" s="99">
        <f t="shared" ca="1" si="12"/>
        <v>60</v>
      </c>
      <c r="AC30" s="117">
        <f t="shared" ca="1" si="13"/>
        <v>0</v>
      </c>
      <c r="AD30" s="117">
        <f ca="1">AC30-IF(上限=限①,MIN($AC$38-(SUM($AC$27:$AC29)-SUM($AD$27:$AD29)),AC30),0)</f>
        <v>0</v>
      </c>
      <c r="AE30" s="98">
        <f ca="1">MAX(ROUNDDOWN(限②/60,0)-(ROUNDDOWN(上限/60,0)-MAX(ROUNDDOWN(AD30*24*上限,0)-$W30,0)),0)</f>
        <v>0</v>
      </c>
      <c r="AF30" s="99">
        <f t="shared" ca="1" si="14"/>
        <v>60</v>
      </c>
      <c r="AG30" s="117">
        <f t="shared" ca="1" si="17"/>
        <v>0</v>
      </c>
      <c r="AH30" s="117">
        <f ca="1">AG30-MIN($AG$38-(SUM($AG$27:$AG29)-SUM($AH$27:$AH29)),AG30)</f>
        <v>0</v>
      </c>
    </row>
    <row r="31" spans="1:34" s="99" customFormat="1" ht="24" customHeight="1" thickTop="1" thickBot="1" x14ac:dyDescent="0.2">
      <c r="A31" s="112">
        <f t="shared" ca="1" si="15"/>
        <v>5</v>
      </c>
      <c r="B31" s="87"/>
      <c r="C31" s="95" t="s">
        <v>3</v>
      </c>
      <c r="D31" s="35"/>
      <c r="E31" s="89"/>
      <c r="F31" s="90" t="s">
        <v>35</v>
      </c>
      <c r="G31" s="91"/>
      <c r="H31" s="89"/>
      <c r="I31" s="90" t="s">
        <v>35</v>
      </c>
      <c r="J31" s="92"/>
      <c r="K31" s="36" t="str">
        <f>IF(OR($E31="",COUNTIF('保育課設定シート（非表示にする）'!$G$10:$G$24,$E31)),"",'保育課設定シート（非表示にする）'!$A$5)</f>
        <v/>
      </c>
      <c r="L31" s="139">
        <f ca="1">IF(OR(COUNTBLANK($E31:$J31)&gt;0,COUNTIF(終了時範囲,終了時)=0,COUNTIF(終了分範囲,終了分)=0),0,IF(AND(開始時&gt;=22,TIME(終了時,終了分,0)&lt;TIME(1,0,0)),1,TIME(終了時,終了分,0))-TIME(開始時,開始分,0))</f>
        <v>0</v>
      </c>
      <c r="M31" s="120">
        <f ca="1">AG31-MIN($AG$19-(SUM($AG$8:$AG30)-SUM($AH$8:$AH30)),AG31)</f>
        <v>0</v>
      </c>
      <c r="N31" s="94"/>
      <c r="O31" s="95" t="s">
        <v>4</v>
      </c>
      <c r="P31" s="96"/>
      <c r="Q31" s="95" t="s">
        <v>4</v>
      </c>
      <c r="R31" s="96"/>
      <c r="S31" s="95" t="s">
        <v>4</v>
      </c>
      <c r="T31" s="96"/>
      <c r="U31" s="95" t="s">
        <v>4</v>
      </c>
      <c r="V31" s="97">
        <f t="shared" si="10"/>
        <v>0</v>
      </c>
      <c r="W31" s="97">
        <f t="shared" si="16"/>
        <v>0</v>
      </c>
      <c r="X31" s="122">
        <f ca="1">ROUNDDOWN(ROUND($M31*24*上限,5),0)</f>
        <v>0</v>
      </c>
      <c r="Y31" s="122">
        <f t="shared" ca="1" si="11"/>
        <v>0</v>
      </c>
      <c r="Z31" s="117">
        <f ca="1">$L31-MAX(0,ROUNDDOWN(MIN(TIME(0,MINUTE($H$41),0)-SUM($L$27:$L30)+SUM(Z$27:Z30),MAX(0,$L31-($W31/IF($K31="",限①,限②)/24)))*24*60,0)/24/60)</f>
        <v>0</v>
      </c>
      <c r="AA31" s="119">
        <f ca="1">MAX(ROUNDDOWN(限①/60,0)-(ROUNDDOWN(上限/60,0)-MAX(ROUNDDOWN(Z31*24*上限,0)-$W31,0)),0)</f>
        <v>0</v>
      </c>
      <c r="AB31" s="99">
        <f t="shared" ca="1" si="12"/>
        <v>60</v>
      </c>
      <c r="AC31" s="117">
        <f t="shared" ca="1" si="13"/>
        <v>0</v>
      </c>
      <c r="AD31" s="117">
        <f ca="1">AC31-IF(上限=限①,MIN($AC$38-(SUM($AC$27:$AC30)-SUM($AD$27:$AD30)),AC31),0)</f>
        <v>0</v>
      </c>
      <c r="AE31" s="98">
        <f ca="1">MAX(ROUNDDOWN(限②/60,0)-(ROUNDDOWN(上限/60,0)-MAX(ROUNDDOWN(AD31*24*上限,0)-$W31,0)),0)</f>
        <v>0</v>
      </c>
      <c r="AF31" s="99">
        <f t="shared" ca="1" si="14"/>
        <v>60</v>
      </c>
      <c r="AG31" s="117">
        <f t="shared" ca="1" si="17"/>
        <v>0</v>
      </c>
      <c r="AH31" s="117">
        <f ca="1">AG31-MIN($AG$38-(SUM($AG$27:$AG30)-SUM($AH$27:$AH30)),AG31)</f>
        <v>0</v>
      </c>
    </row>
    <row r="32" spans="1:34" s="99" customFormat="1" ht="24" customHeight="1" thickTop="1" thickBot="1" x14ac:dyDescent="0.2">
      <c r="A32" s="100">
        <f t="shared" ca="1" si="15"/>
        <v>5</v>
      </c>
      <c r="B32" s="101"/>
      <c r="C32" s="102" t="s">
        <v>3</v>
      </c>
      <c r="D32" s="41"/>
      <c r="E32" s="103"/>
      <c r="F32" s="104" t="s">
        <v>35</v>
      </c>
      <c r="G32" s="105"/>
      <c r="H32" s="103"/>
      <c r="I32" s="104" t="s">
        <v>35</v>
      </c>
      <c r="J32" s="106"/>
      <c r="K32" s="42" t="str">
        <f>IF(OR($E32="",COUNTIF('保育課設定シート（非表示にする）'!$G$10:$G$24,$E32)),"",'保育課設定シート（非表示にする）'!$A$5)</f>
        <v/>
      </c>
      <c r="L32" s="107">
        <f ca="1">IF(OR(COUNTBLANK($E32:$J32)&gt;0,COUNTIF(終了時範囲,終了時)=0,COUNTIF(終了分範囲,終了分)=0),0,IF(AND(開始時&gt;=22,TIME(終了時,終了分,0)&lt;TIME(1,0,0)),1,TIME(終了時,終了分,0))-TIME(開始時,開始分,0))</f>
        <v>0</v>
      </c>
      <c r="M32" s="121">
        <f ca="1">AG32-MIN($AG$19-(SUM($AG$8:$AG31)-SUM($AH$8:$AH31)),AG32)</f>
        <v>0</v>
      </c>
      <c r="N32" s="108"/>
      <c r="O32" s="109" t="s">
        <v>4</v>
      </c>
      <c r="P32" s="110"/>
      <c r="Q32" s="109" t="s">
        <v>4</v>
      </c>
      <c r="R32" s="110"/>
      <c r="S32" s="109" t="s">
        <v>4</v>
      </c>
      <c r="T32" s="110"/>
      <c r="U32" s="109" t="s">
        <v>4</v>
      </c>
      <c r="V32" s="111">
        <f>P32-R32+T32</f>
        <v>0</v>
      </c>
      <c r="W32" s="111">
        <f t="shared" si="16"/>
        <v>0</v>
      </c>
      <c r="X32" s="123">
        <f ca="1">ROUNDDOWN(ROUND($M32*24*上限,5),0)</f>
        <v>0</v>
      </c>
      <c r="Y32" s="123">
        <f t="shared" ca="1" si="11"/>
        <v>0</v>
      </c>
      <c r="Z32" s="117">
        <f ca="1">$L32-MAX(0,ROUNDDOWN(MIN(TIME(0,MINUTE($H$41),0)-SUM($L$27:$L31)+SUM(Z$27:Z31),MAX(0,$L32-($W32/IF($K32="",限①,限②)/24)))*24*60,0)/24/60)</f>
        <v>0</v>
      </c>
      <c r="AA32" s="119">
        <f ca="1">MAX(ROUNDDOWN(限①/60,0)-(ROUNDDOWN(上限/60,0)-MAX(ROUNDDOWN(Z32*24*上限,0)-$W32,0)),0)</f>
        <v>0</v>
      </c>
      <c r="AB32" s="99">
        <f t="shared" ca="1" si="12"/>
        <v>60</v>
      </c>
      <c r="AC32" s="117">
        <f t="shared" ca="1" si="13"/>
        <v>0</v>
      </c>
      <c r="AD32" s="117">
        <f ca="1">AC32-IF(上限=限①,MIN($AC$38-(SUM($AC$27:$AC31)-SUM($AD$27:$AD31)),AC32),0)</f>
        <v>0</v>
      </c>
      <c r="AE32" s="98">
        <f ca="1">MAX(ROUNDDOWN(限②/60,0)-(ROUNDDOWN(上限/60,0)-MAX(ROUNDDOWN(AD32*24*上限,0)-$W32,0)),0)</f>
        <v>0</v>
      </c>
      <c r="AF32" s="99">
        <f t="shared" ca="1" si="14"/>
        <v>60</v>
      </c>
      <c r="AG32" s="117">
        <f t="shared" ca="1" si="17"/>
        <v>0</v>
      </c>
      <c r="AH32" s="117">
        <f ca="1">AG32-MIN($AG$38-(SUM($AG$27:$AG31)-SUM($AH$27:$AH31)),AG32)</f>
        <v>0</v>
      </c>
    </row>
    <row r="33" spans="1:34" s="99" customFormat="1" ht="24" customHeight="1" thickTop="1" thickBot="1" x14ac:dyDescent="0.2">
      <c r="A33" s="112">
        <f t="shared" ca="1" si="15"/>
        <v>5</v>
      </c>
      <c r="B33" s="87"/>
      <c r="C33" s="95" t="s">
        <v>3</v>
      </c>
      <c r="D33" s="35"/>
      <c r="E33" s="89"/>
      <c r="F33" s="90" t="s">
        <v>35</v>
      </c>
      <c r="G33" s="91"/>
      <c r="H33" s="89"/>
      <c r="I33" s="90" t="s">
        <v>35</v>
      </c>
      <c r="J33" s="92"/>
      <c r="K33" s="36" t="str">
        <f>IF(OR($E33="",COUNTIF('保育課設定シート（非表示にする）'!$G$10:$G$24,$E33)),"",'保育課設定シート（非表示にする）'!$A$5)</f>
        <v/>
      </c>
      <c r="L33" s="139">
        <f ca="1">IF(OR(COUNTBLANK($E33:$J33)&gt;0,COUNTIF(終了時範囲,終了時)=0,COUNTIF(終了分範囲,終了分)=0),0,IF(AND(開始時&gt;=22,TIME(終了時,終了分,0)&lt;TIME(1,0,0)),1,TIME(終了時,終了分,0))-TIME(開始時,開始分,0))</f>
        <v>0</v>
      </c>
      <c r="M33" s="120">
        <f ca="1">AG33-MIN($AG$19-(SUM($AG$8:$AG32)-SUM($AH$8:$AH32)),AG33)</f>
        <v>0</v>
      </c>
      <c r="N33" s="94"/>
      <c r="O33" s="95" t="s">
        <v>4</v>
      </c>
      <c r="P33" s="96"/>
      <c r="Q33" s="95" t="s">
        <v>4</v>
      </c>
      <c r="R33" s="96"/>
      <c r="S33" s="95" t="s">
        <v>4</v>
      </c>
      <c r="T33" s="96"/>
      <c r="U33" s="95" t="s">
        <v>4</v>
      </c>
      <c r="V33" s="97">
        <f t="shared" ref="V33:V36" si="18">P33-R33+T33</f>
        <v>0</v>
      </c>
      <c r="W33" s="97">
        <f t="shared" si="16"/>
        <v>0</v>
      </c>
      <c r="X33" s="122">
        <f ca="1">ROUNDDOWN(ROUND($M33*24*上限,5),0)</f>
        <v>0</v>
      </c>
      <c r="Y33" s="122">
        <f t="shared" ca="1" si="11"/>
        <v>0</v>
      </c>
      <c r="Z33" s="117">
        <f ca="1">$L33-MAX(0,ROUNDDOWN(MIN(TIME(0,MINUTE($H$41),0)-SUM($L$27:$L32)+SUM(Z$27:Z32),MAX(0,$L33-($W33/IF($K33="",限①,限②)/24)))*24*60,0)/24/60)</f>
        <v>0</v>
      </c>
      <c r="AA33" s="119">
        <f ca="1">MAX(ROUNDDOWN(限①/60,0)-(ROUNDDOWN(上限/60,0)-MAX(ROUNDDOWN(Z33*24*上限,0)-$W33,0)),0)</f>
        <v>0</v>
      </c>
      <c r="AB33" s="99">
        <f t="shared" ca="1" si="12"/>
        <v>60</v>
      </c>
      <c r="AC33" s="117">
        <f t="shared" ca="1" si="13"/>
        <v>0</v>
      </c>
      <c r="AD33" s="117">
        <f ca="1">AC33-IF(上限=限①,MIN($AC$38-(SUM($AC$27:$AC32)-SUM($AD$27:$AD32)),AC33),0)</f>
        <v>0</v>
      </c>
      <c r="AE33" s="98">
        <f ca="1">MAX(ROUNDDOWN(限②/60,0)-(ROUNDDOWN(上限/60,0)-MAX(ROUNDDOWN(AD33*24*上限,0)-$W33,0)),0)</f>
        <v>0</v>
      </c>
      <c r="AF33" s="99">
        <f t="shared" ca="1" si="14"/>
        <v>60</v>
      </c>
      <c r="AG33" s="117">
        <f t="shared" ca="1" si="17"/>
        <v>0</v>
      </c>
      <c r="AH33" s="117">
        <f ca="1">AG33-MIN($AG$38-(SUM($AG$27:$AG32)-SUM($AH$27:$AH32)),AG33)</f>
        <v>0</v>
      </c>
    </row>
    <row r="34" spans="1:34" s="99" customFormat="1" ht="24" customHeight="1" thickTop="1" thickBot="1" x14ac:dyDescent="0.2">
      <c r="A34" s="100">
        <f t="shared" ca="1" si="15"/>
        <v>5</v>
      </c>
      <c r="B34" s="101"/>
      <c r="C34" s="102" t="s">
        <v>3</v>
      </c>
      <c r="D34" s="41"/>
      <c r="E34" s="113"/>
      <c r="F34" s="104" t="s">
        <v>35</v>
      </c>
      <c r="G34" s="105"/>
      <c r="H34" s="103"/>
      <c r="I34" s="104" t="s">
        <v>35</v>
      </c>
      <c r="J34" s="106"/>
      <c r="K34" s="42" t="str">
        <f>IF(OR($E34="",COUNTIF('保育課設定シート（非表示にする）'!$G$10:$G$24,$E34)),"",'保育課設定シート（非表示にする）'!$A$5)</f>
        <v/>
      </c>
      <c r="L34" s="107">
        <f ca="1">IF(OR(COUNTBLANK($E34:$J34)&gt;0,COUNTIF(終了時範囲,終了時)=0,COUNTIF(終了分範囲,終了分)=0),0,IF(AND(開始時&gt;=22,TIME(終了時,終了分,0)&lt;TIME(1,0,0)),1,TIME(終了時,終了分,0))-TIME(開始時,開始分,0))</f>
        <v>0</v>
      </c>
      <c r="M34" s="121">
        <f ca="1">AG34-MIN($AG$19-(SUM($AG$8:$AG33)-SUM($AH$8:$AH33)),AG34)</f>
        <v>0</v>
      </c>
      <c r="N34" s="108"/>
      <c r="O34" s="109" t="s">
        <v>4</v>
      </c>
      <c r="P34" s="110"/>
      <c r="Q34" s="109" t="s">
        <v>4</v>
      </c>
      <c r="R34" s="110"/>
      <c r="S34" s="109" t="s">
        <v>4</v>
      </c>
      <c r="T34" s="110"/>
      <c r="U34" s="109" t="s">
        <v>4</v>
      </c>
      <c r="V34" s="111">
        <f t="shared" si="18"/>
        <v>0</v>
      </c>
      <c r="W34" s="111">
        <f t="shared" si="16"/>
        <v>0</v>
      </c>
      <c r="X34" s="123">
        <f ca="1">ROUNDDOWN(ROUND($M34*24*上限,5),0)</f>
        <v>0</v>
      </c>
      <c r="Y34" s="123">
        <f t="shared" ca="1" si="11"/>
        <v>0</v>
      </c>
      <c r="Z34" s="117">
        <f ca="1">$L34-MAX(0,ROUNDDOWN(MIN(TIME(0,MINUTE($H$41),0)-SUM($L$27:$L33)+SUM(Z$27:Z33),MAX(0,$L34-($W34/IF($K34="",限①,限②)/24)))*24*60,0)/24/60)</f>
        <v>0</v>
      </c>
      <c r="AA34" s="119">
        <f ca="1">MAX(ROUNDDOWN(限①/60,0)-(ROUNDDOWN(上限/60,0)-MAX(ROUNDDOWN(Z34*24*上限,0)-$W34,0)),0)</f>
        <v>0</v>
      </c>
      <c r="AB34" s="99">
        <f t="shared" ca="1" si="12"/>
        <v>60</v>
      </c>
      <c r="AC34" s="117">
        <f t="shared" ca="1" si="13"/>
        <v>0</v>
      </c>
      <c r="AD34" s="117">
        <f ca="1">AC34-IF(上限=限①,MIN($AC$38-(SUM($AC$27:$AC33)-SUM($AD$27:$AD33)),AC34),0)</f>
        <v>0</v>
      </c>
      <c r="AE34" s="98">
        <f ca="1">MAX(ROUNDDOWN(限②/60,0)-(ROUNDDOWN(上限/60,0)-MAX(ROUNDDOWN(AD34*24*上限,0)-$W34,0)),0)</f>
        <v>0</v>
      </c>
      <c r="AF34" s="99">
        <f t="shared" ca="1" si="14"/>
        <v>60</v>
      </c>
      <c r="AG34" s="117">
        <f t="shared" ca="1" si="17"/>
        <v>0</v>
      </c>
      <c r="AH34" s="117">
        <f ca="1">AG34-MIN($AG$38-(SUM($AG$27:$AG33)-SUM($AH$27:$AH33)),AG34)</f>
        <v>0</v>
      </c>
    </row>
    <row r="35" spans="1:34" s="99" customFormat="1" ht="24" customHeight="1" thickTop="1" thickBot="1" x14ac:dyDescent="0.2">
      <c r="A35" s="112">
        <f t="shared" ca="1" si="15"/>
        <v>5</v>
      </c>
      <c r="B35" s="87"/>
      <c r="C35" s="95" t="s">
        <v>3</v>
      </c>
      <c r="D35" s="35"/>
      <c r="E35" s="89"/>
      <c r="F35" s="90" t="s">
        <v>35</v>
      </c>
      <c r="G35" s="91"/>
      <c r="H35" s="89"/>
      <c r="I35" s="90" t="s">
        <v>35</v>
      </c>
      <c r="J35" s="92"/>
      <c r="K35" s="36" t="str">
        <f>IF(OR($E35="",COUNTIF('保育課設定シート（非表示にする）'!$G$10:$G$24,$E35)),"",'保育課設定シート（非表示にする）'!$A$5)</f>
        <v/>
      </c>
      <c r="L35" s="139">
        <f ca="1">IF(OR(COUNTBLANK($E35:$J35)&gt;0,COUNTIF(終了時範囲,終了時)=0,COUNTIF(終了分範囲,終了分)=0),0,IF(AND(開始時&gt;=22,TIME(終了時,終了分,0)&lt;TIME(1,0,0)),1,TIME(終了時,終了分,0))-TIME(開始時,開始分,0))</f>
        <v>0</v>
      </c>
      <c r="M35" s="120">
        <f ca="1">AG35-MIN($AG$19-(SUM($AG$8:$AG34)-SUM($AH$8:$AH34)),AG35)</f>
        <v>0</v>
      </c>
      <c r="N35" s="94"/>
      <c r="O35" s="95" t="s">
        <v>4</v>
      </c>
      <c r="P35" s="96"/>
      <c r="Q35" s="95" t="s">
        <v>4</v>
      </c>
      <c r="R35" s="96"/>
      <c r="S35" s="95" t="s">
        <v>4</v>
      </c>
      <c r="T35" s="96"/>
      <c r="U35" s="95" t="s">
        <v>4</v>
      </c>
      <c r="V35" s="97">
        <f t="shared" si="18"/>
        <v>0</v>
      </c>
      <c r="W35" s="97">
        <f t="shared" si="16"/>
        <v>0</v>
      </c>
      <c r="X35" s="122">
        <f ca="1">ROUNDDOWN(ROUND($M35*24*上限,5),0)</f>
        <v>0</v>
      </c>
      <c r="Y35" s="122">
        <f t="shared" ca="1" si="11"/>
        <v>0</v>
      </c>
      <c r="Z35" s="117">
        <f ca="1">$L35-MAX(0,ROUNDDOWN(MIN(TIME(0,MINUTE($H$41),0)-SUM($L$27:$L34)+SUM(Z$27:Z34),MAX(0,$L35-($W35/IF($K35="",限①,限②)/24)))*24*60,0)/24/60)</f>
        <v>0</v>
      </c>
      <c r="AA35" s="119">
        <f ca="1">MAX(ROUNDDOWN(限①/60,0)-(ROUNDDOWN(上限/60,0)-MAX(ROUNDDOWN(Z35*24*上限,0)-$W35,0)),0)</f>
        <v>0</v>
      </c>
      <c r="AB35" s="99">
        <f t="shared" ca="1" si="12"/>
        <v>60</v>
      </c>
      <c r="AC35" s="117">
        <f t="shared" ca="1" si="13"/>
        <v>0</v>
      </c>
      <c r="AD35" s="117">
        <f ca="1">AC35-IF(上限=限①,MIN($AC$38-(SUM($AC$27:$AC34)-SUM($AD$27:$AD34)),AC35),0)</f>
        <v>0</v>
      </c>
      <c r="AE35" s="98">
        <f ca="1">MAX(ROUNDDOWN(限②/60,0)-(ROUNDDOWN(上限/60,0)-MAX(ROUNDDOWN(AD35*24*上限,0)-$W35,0)),0)</f>
        <v>0</v>
      </c>
      <c r="AF35" s="99">
        <f t="shared" ca="1" si="14"/>
        <v>60</v>
      </c>
      <c r="AG35" s="117">
        <f t="shared" ca="1" si="17"/>
        <v>0</v>
      </c>
      <c r="AH35" s="117">
        <f ca="1">AG35-MIN($AG$38-(SUM($AG$27:$AG34)-SUM($AH$27:$AH34)),AG35)</f>
        <v>0</v>
      </c>
    </row>
    <row r="36" spans="1:34" s="99" customFormat="1" ht="24" customHeight="1" thickTop="1" thickBot="1" x14ac:dyDescent="0.2">
      <c r="A36" s="100">
        <f t="shared" ca="1" si="15"/>
        <v>5</v>
      </c>
      <c r="B36" s="101"/>
      <c r="C36" s="102" t="s">
        <v>3</v>
      </c>
      <c r="D36" s="38"/>
      <c r="E36" s="103"/>
      <c r="F36" s="104" t="s">
        <v>35</v>
      </c>
      <c r="G36" s="105"/>
      <c r="H36" s="103"/>
      <c r="I36" s="104" t="s">
        <v>35</v>
      </c>
      <c r="J36" s="106"/>
      <c r="K36" s="40" t="str">
        <f>IF(OR($E36="",COUNTIF('保育課設定シート（非表示にする）'!$G$10:$G$24,$E36)),"",'保育課設定シート（非表示にする）'!$A$5)</f>
        <v/>
      </c>
      <c r="L36" s="107">
        <f ca="1">IF(OR(COUNTBLANK($E36:$J36)&gt;0,COUNTIF(終了時範囲,終了時)=0,COUNTIF(終了分範囲,終了分)=0),0,IF(AND(開始時&gt;=22,TIME(終了時,終了分,0)&lt;TIME(1,0,0)),1,TIME(終了時,終了分,0))-TIME(開始時,開始分,0))</f>
        <v>0</v>
      </c>
      <c r="M36" s="121">
        <f ca="1">AG36-MIN($AG$19-(SUM($AG$8:$AG35)-SUM($AH$8:$AH35)),AG36)</f>
        <v>0</v>
      </c>
      <c r="N36" s="108"/>
      <c r="O36" s="102" t="s">
        <v>4</v>
      </c>
      <c r="P36" s="114"/>
      <c r="Q36" s="102" t="s">
        <v>4</v>
      </c>
      <c r="R36" s="114"/>
      <c r="S36" s="115" t="s">
        <v>4</v>
      </c>
      <c r="T36" s="114"/>
      <c r="U36" s="102" t="s">
        <v>4</v>
      </c>
      <c r="V36" s="111">
        <f t="shared" si="18"/>
        <v>0</v>
      </c>
      <c r="W36" s="111">
        <f t="shared" si="16"/>
        <v>0</v>
      </c>
      <c r="X36" s="123">
        <f ca="1">ROUNDDOWN(ROUND($M36*24*上限,5),0)</f>
        <v>0</v>
      </c>
      <c r="Y36" s="123">
        <f t="shared" ca="1" si="11"/>
        <v>0</v>
      </c>
      <c r="Z36" s="117">
        <f ca="1">$L36-MAX(0,ROUNDDOWN(MIN(TIME(0,MINUTE($H$41),0)-SUM($L$27:$L35)+SUM(Z$27:Z35),MAX(0,$L36-($W36/IF($K36="",限①,限②)/24)))*24*60,0)/24/60)</f>
        <v>0</v>
      </c>
      <c r="AA36" s="119">
        <f ca="1">MAX(ROUNDDOWN(限①/60,0)-(ROUNDDOWN(上限/60,0)-MAX(ROUNDDOWN(Z36*24*上限,0)-$W36,0)),0)</f>
        <v>0</v>
      </c>
      <c r="AB36" s="99">
        <f t="shared" ca="1" si="12"/>
        <v>60</v>
      </c>
      <c r="AC36" s="117">
        <f t="shared" ca="1" si="13"/>
        <v>0</v>
      </c>
      <c r="AD36" s="117">
        <f ca="1">AC36-IF(上限=限①,MIN($AC$38-(SUM($AC$27:$AC35)-SUM($AD$27:$AD35)),AC36),0)</f>
        <v>0</v>
      </c>
      <c r="AE36" s="98">
        <f ca="1">MAX(ROUNDDOWN(限②/60,0)-(ROUNDDOWN(上限/60,0)-MAX(ROUNDDOWN(AD36*24*上限,0)-$W36,0)),0)</f>
        <v>0</v>
      </c>
      <c r="AF36" s="99">
        <f t="shared" ca="1" si="14"/>
        <v>60</v>
      </c>
      <c r="AG36" s="117">
        <f t="shared" ca="1" si="17"/>
        <v>0</v>
      </c>
      <c r="AH36" s="117">
        <f ca="1">AG36-MIN($AG$38-(SUM($AG$27:$AG35)-SUM($AH$27:$AH35)),AG36)</f>
        <v>0</v>
      </c>
    </row>
    <row r="37" spans="1:34" s="4" customFormat="1" ht="3.9" customHeight="1" thickTop="1" x14ac:dyDescent="0.15">
      <c r="A37" s="141"/>
      <c r="B37" s="2"/>
      <c r="C37" s="2"/>
      <c r="D37" s="142"/>
      <c r="E37" s="2"/>
      <c r="F37" s="2"/>
      <c r="G37" s="2"/>
      <c r="H37" s="2"/>
      <c r="I37" s="2"/>
      <c r="J37" s="2"/>
      <c r="K37" s="142"/>
      <c r="L37" s="6"/>
      <c r="M37" s="6"/>
      <c r="N37" s="5"/>
      <c r="O37" s="2"/>
      <c r="P37" s="2"/>
      <c r="Q37" s="2"/>
      <c r="R37" s="2"/>
      <c r="S37" s="2"/>
      <c r="T37" s="2"/>
      <c r="U37" s="2"/>
      <c r="V37" s="2"/>
      <c r="W37" s="3"/>
      <c r="Z37" s="118"/>
      <c r="AA37" s="98"/>
    </row>
    <row r="38" spans="1:34" s="4" customFormat="1" ht="15.9" customHeight="1" x14ac:dyDescent="0.45">
      <c r="A38" s="141"/>
      <c r="C38" s="2"/>
      <c r="D38" s="142"/>
      <c r="H38" s="219" t="s">
        <v>20</v>
      </c>
      <c r="I38" s="220"/>
      <c r="J38" s="220"/>
      <c r="K38" s="221"/>
      <c r="M38" s="124" t="s">
        <v>23</v>
      </c>
      <c r="P38" s="146"/>
      <c r="Q38" s="146"/>
      <c r="R38" s="146"/>
      <c r="S38" s="146"/>
      <c r="T38" s="150"/>
      <c r="U38" s="151"/>
      <c r="X38" s="207" t="s">
        <v>24</v>
      </c>
      <c r="Y38" s="207"/>
      <c r="Z38" s="118">
        <f ca="1">SUM(Z27:Z36)-$M41</f>
        <v>0</v>
      </c>
      <c r="AC38" s="118">
        <f t="shared" ref="AC38:AD38" ca="1" si="19">SUM(AC27:AC36)-$M41</f>
        <v>0</v>
      </c>
      <c r="AD38" s="118">
        <f t="shared" ca="1" si="19"/>
        <v>0</v>
      </c>
      <c r="AG38" s="118">
        <f ca="1">SUM(AG27:AG36)-$M41</f>
        <v>0</v>
      </c>
    </row>
    <row r="39" spans="1:34" ht="24" customHeight="1" x14ac:dyDescent="0.15">
      <c r="A39" s="9"/>
      <c r="D39" s="12"/>
      <c r="G39" s="8" t="s">
        <v>22</v>
      </c>
      <c r="H39" s="208">
        <f ca="1">SUMIF($K27:$K36,"",$L27:$L36)</f>
        <v>0</v>
      </c>
      <c r="I39" s="209"/>
      <c r="J39" s="209"/>
      <c r="K39" s="210"/>
      <c r="M39" s="126">
        <f ca="1">SUMIF($K27:$K36,"",$M27:$M36)</f>
        <v>0</v>
      </c>
      <c r="N39" s="147"/>
      <c r="O39" s="147"/>
      <c r="P39" s="145"/>
      <c r="Q39" s="145"/>
      <c r="R39" s="145"/>
      <c r="S39" s="145"/>
      <c r="T39" s="151"/>
      <c r="U39" s="151"/>
      <c r="X39" s="211">
        <f ca="1">SUMIF($K27:$K36,"",$Y27:$Y36)</f>
        <v>0</v>
      </c>
      <c r="Y39" s="211"/>
    </row>
    <row r="40" spans="1:34" ht="24" customHeight="1" thickBot="1" x14ac:dyDescent="0.2">
      <c r="A40" s="9"/>
      <c r="D40" s="12"/>
      <c r="G40" s="8" t="s">
        <v>6</v>
      </c>
      <c r="H40" s="208">
        <f ca="1">SUMIF($K27:$K36,'保育課設定シート（非表示にする）'!$A$5,$L27:$L36)</f>
        <v>0</v>
      </c>
      <c r="I40" s="209"/>
      <c r="J40" s="209"/>
      <c r="K40" s="210"/>
      <c r="L40" s="125"/>
      <c r="M40" s="127">
        <f ca="1">SUMIF($K27:$K36,'保育課設定シート（非表示にする）'!$A$5,$M27:$M36)</f>
        <v>0</v>
      </c>
      <c r="N40" s="147"/>
      <c r="O40" s="147"/>
      <c r="P40" s="145"/>
      <c r="Q40" s="145"/>
      <c r="R40" s="145"/>
      <c r="S40" s="145"/>
      <c r="T40" s="149"/>
      <c r="U40" s="149"/>
      <c r="X40" s="212">
        <f ca="1">SUMIF($K27:$K36,'保育課設定シート（非表示にする）'!$A$5,$Y27:$Y36)</f>
        <v>0</v>
      </c>
      <c r="Y40" s="212"/>
    </row>
    <row r="41" spans="1:34" ht="24" customHeight="1" thickBot="1" x14ac:dyDescent="0.2">
      <c r="A41" s="9"/>
      <c r="D41" s="12"/>
      <c r="G41" s="8" t="s">
        <v>11</v>
      </c>
      <c r="H41" s="208">
        <f ca="1">H39+H40</f>
        <v>0</v>
      </c>
      <c r="I41" s="209"/>
      <c r="J41" s="209"/>
      <c r="K41" s="210"/>
      <c r="L41" s="128" t="s">
        <v>54</v>
      </c>
      <c r="M41" s="14">
        <f ca="1">ROUNDDOWN(H41,0)+TIME(HOUR(H41),0,0)</f>
        <v>0</v>
      </c>
      <c r="N41" s="148"/>
      <c r="O41" s="147"/>
      <c r="P41" s="152"/>
      <c r="Q41" s="152"/>
      <c r="R41" s="152"/>
      <c r="S41" s="152"/>
      <c r="T41" s="152"/>
      <c r="U41" s="2"/>
      <c r="X41" s="213">
        <f t="shared" ref="X41:Y41" ca="1" si="20">X39+X40</f>
        <v>0</v>
      </c>
      <c r="Y41" s="214">
        <f t="shared" si="20"/>
        <v>0</v>
      </c>
    </row>
    <row r="42" spans="1:34" ht="3.9" customHeight="1" x14ac:dyDescent="0.45">
      <c r="A42" s="26"/>
      <c r="B42" s="25"/>
      <c r="C42" s="25"/>
      <c r="D42" s="25"/>
      <c r="E42" s="25"/>
      <c r="F42" s="25"/>
      <c r="G42" s="25"/>
      <c r="H42" s="25"/>
      <c r="I42" s="25"/>
      <c r="J42" s="27"/>
      <c r="K42" s="28"/>
      <c r="L42" s="28"/>
      <c r="M42" s="28"/>
      <c r="N42" s="29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  <row r="43" spans="1:34" ht="36" customHeight="1" x14ac:dyDescent="0.3">
      <c r="A43" s="234" t="str">
        <f ca="1">IF(年度まとめ!$F$2="","",TEXT(DATE(YEAR(年度まとめ!$F$2),MOD(D43+8,12)+4,1),"ggge"))&amp;"年"</f>
        <v>令和8年</v>
      </c>
      <c r="B43" s="234"/>
      <c r="C43" s="234"/>
      <c r="D43" s="233">
        <f ca="1">MOD(_xlfn.SHEET()*3-2+ROUNDDOWN(ROW()/19,0)-1,12)+1</f>
        <v>6</v>
      </c>
      <c r="E43" s="233"/>
      <c r="F43" s="233"/>
      <c r="G43" s="13" t="s">
        <v>37</v>
      </c>
      <c r="H43" s="4"/>
      <c r="I43" s="4"/>
      <c r="J43" s="10"/>
      <c r="K43" s="11"/>
      <c r="L43" s="11"/>
      <c r="M43" s="11"/>
      <c r="N43" s="7"/>
      <c r="O43" s="7"/>
      <c r="P43" s="7"/>
      <c r="Q43" s="7"/>
      <c r="R43" s="7"/>
      <c r="T43" s="116"/>
      <c r="U43" s="116"/>
      <c r="V43" s="116"/>
      <c r="W43" s="229" t="str">
        <f>"※補助上限額(1時間あたり)
日中( 7:00～22:00):"&amp;TEXT(限①,"#,#")&amp;"円
夜間(22:00～24:00, 0:00～ 7:00):"&amp;TEXT(限②,"#,#")&amp;"円"</f>
        <v>※補助上限額(1時間あたり)
日中( 7:00～22:00):2,500円
夜間(22:00～24:00, 0:00～ 7:00):3,500円</v>
      </c>
      <c r="X43" s="229"/>
      <c r="Y43" s="229"/>
    </row>
    <row r="44" spans="1:34" ht="15.9" customHeight="1" x14ac:dyDescent="0.45">
      <c r="A44" s="222" t="s">
        <v>0</v>
      </c>
      <c r="B44" s="222"/>
      <c r="C44" s="222"/>
      <c r="D44" s="217" t="s">
        <v>5</v>
      </c>
      <c r="E44" s="222" t="s">
        <v>8</v>
      </c>
      <c r="F44" s="222"/>
      <c r="G44" s="222"/>
      <c r="H44" s="222"/>
      <c r="I44" s="222"/>
      <c r="J44" s="222"/>
      <c r="K44" s="223" t="s">
        <v>6</v>
      </c>
      <c r="L44" s="224" t="s">
        <v>10</v>
      </c>
      <c r="M44" s="217" t="s">
        <v>53</v>
      </c>
      <c r="N44" s="215" t="s">
        <v>16</v>
      </c>
      <c r="O44" s="216"/>
      <c r="P44" s="224" t="s">
        <v>14</v>
      </c>
      <c r="Q44" s="232"/>
      <c r="R44" s="232"/>
      <c r="S44" s="232"/>
      <c r="T44" s="232"/>
      <c r="U44" s="232"/>
      <c r="V44" s="232"/>
      <c r="W44" s="217" t="s">
        <v>27</v>
      </c>
      <c r="X44" s="218" t="s">
        <v>21</v>
      </c>
      <c r="Y44" s="218" t="s">
        <v>24</v>
      </c>
    </row>
    <row r="45" spans="1:34" ht="36" customHeight="1" thickBot="1" x14ac:dyDescent="0.5">
      <c r="A45" s="222"/>
      <c r="B45" s="231"/>
      <c r="C45" s="222"/>
      <c r="D45" s="230"/>
      <c r="E45" s="231" t="s">
        <v>1</v>
      </c>
      <c r="F45" s="231"/>
      <c r="G45" s="231"/>
      <c r="H45" s="231" t="s">
        <v>2</v>
      </c>
      <c r="I45" s="231"/>
      <c r="J45" s="231"/>
      <c r="K45" s="217"/>
      <c r="L45" s="225"/>
      <c r="M45" s="228"/>
      <c r="N45" s="226"/>
      <c r="O45" s="227"/>
      <c r="P45" s="215" t="s">
        <v>19</v>
      </c>
      <c r="Q45" s="216"/>
      <c r="R45" s="215" t="s">
        <v>18</v>
      </c>
      <c r="S45" s="216"/>
      <c r="T45" s="217" t="s">
        <v>17</v>
      </c>
      <c r="U45" s="217"/>
      <c r="V45" s="140" t="s">
        <v>15</v>
      </c>
      <c r="W45" s="230"/>
      <c r="X45" s="218"/>
      <c r="Y45" s="218"/>
    </row>
    <row r="46" spans="1:34" s="99" customFormat="1" ht="24" customHeight="1" thickTop="1" thickBot="1" x14ac:dyDescent="0.2">
      <c r="A46" s="86">
        <f ca="1">$D43</f>
        <v>6</v>
      </c>
      <c r="B46" s="87"/>
      <c r="C46" s="88" t="s">
        <v>3</v>
      </c>
      <c r="D46" s="32"/>
      <c r="E46" s="89"/>
      <c r="F46" s="90" t="s">
        <v>36</v>
      </c>
      <c r="G46" s="91"/>
      <c r="H46" s="89"/>
      <c r="I46" s="90" t="s">
        <v>36</v>
      </c>
      <c r="J46" s="92"/>
      <c r="K46" s="34" t="str" cm="1">
        <f t="array" aca="1" ref="K46" ca="1">IF(OR(開始時="",COUNTIF('保育課設定シート（非表示にする）'!$G$10:$G$24,開始時)),"",'保育課設定シート（非表示にする）'!$A$5)</f>
        <v/>
      </c>
      <c r="L46" s="139">
        <f ca="1">IF(OR(COUNTBLANK($E46:$J46)&gt;0,COUNTIF(終了時範囲,終了時)=0,COUNTIF(終了分範囲,終了分)=0),0,IF(AND(開始時&gt;=22,TIME(終了時,終了分,0)&lt;TIME(1,0,0)),1,TIME(終了時,終了分,0))-TIME(開始時,開始分,0))</f>
        <v>0</v>
      </c>
      <c r="M46" s="120">
        <f ca="1">AG46-MIN($AG$19,AG46)</f>
        <v>0</v>
      </c>
      <c r="N46" s="94"/>
      <c r="O46" s="95" t="s">
        <v>4</v>
      </c>
      <c r="P46" s="96"/>
      <c r="Q46" s="95" t="s">
        <v>4</v>
      </c>
      <c r="R46" s="96"/>
      <c r="S46" s="95" t="s">
        <v>4</v>
      </c>
      <c r="T46" s="96"/>
      <c r="U46" s="95" t="s">
        <v>4</v>
      </c>
      <c r="V46" s="97">
        <f>P46-R46+T46</f>
        <v>0</v>
      </c>
      <c r="W46" s="97">
        <f>N46-V46</f>
        <v>0</v>
      </c>
      <c r="X46" s="122">
        <f ca="1">ROUNDDOWN(ROUND($M46*24*上限,5),0)</f>
        <v>0</v>
      </c>
      <c r="Y46" s="122">
        <f ca="1">MIN(W46:X46)</f>
        <v>0</v>
      </c>
      <c r="Z46" s="117">
        <f ca="1">$L46-ROUNDDOWN(MIN(TIME(0,MINUTE($H$60),0),MAX(0,$L46-($W46/IF($K46="",限①,限②)/24)))*24*60,0)/24/60</f>
        <v>0</v>
      </c>
      <c r="AA46" s="119">
        <f ca="1">MAX(ROUNDDOWN(限①/60,0)-(ROUNDDOWN(上限/60,0)-MAX(ROUNDDOWN(Z46*24*上限,0)-$W46,0)),0)</f>
        <v>0</v>
      </c>
      <c r="AB46" s="98">
        <f ca="1">IF(AA46=0,60,RANK(AA46,AA$46:AA$55))</f>
        <v>60</v>
      </c>
      <c r="AC46" s="117">
        <f ca="1">Z46-TIME(0,IF(MINUTE($Z$57)&gt;=$AB46,1,0),0)</f>
        <v>0</v>
      </c>
      <c r="AD46" s="117">
        <f ca="1">AC46-IF(上限=限①,MIN($AC$57,AC46),0)</f>
        <v>0</v>
      </c>
      <c r="AE46" s="119">
        <f ca="1">MAX(ROUNDDOWN(限②/60,0)-(ROUNDDOWN(上限/60,0)-MAX(ROUNDDOWN(AD46*24*上限,0)-$W46,0)),0)</f>
        <v>0</v>
      </c>
      <c r="AF46" s="99">
        <f ca="1">IF(AE46=0,60,RANK(AE46,AE$46:AE$55))</f>
        <v>60</v>
      </c>
      <c r="AG46" s="117">
        <f ca="1">AD46-TIME(0,IF(MINUTE(AD$57)&gt;=$AF46,1,0),0)</f>
        <v>0</v>
      </c>
      <c r="AH46" s="117">
        <f ca="1">AG46-MIN($AG$57,AG46)</f>
        <v>0</v>
      </c>
    </row>
    <row r="47" spans="1:34" s="99" customFormat="1" ht="24" customHeight="1" thickTop="1" thickBot="1" x14ac:dyDescent="0.2">
      <c r="A47" s="100">
        <f ca="1">A46</f>
        <v>6</v>
      </c>
      <c r="B47" s="101"/>
      <c r="C47" s="102" t="s">
        <v>3</v>
      </c>
      <c r="D47" s="41"/>
      <c r="E47" s="103"/>
      <c r="F47" s="104" t="s">
        <v>35</v>
      </c>
      <c r="G47" s="105"/>
      <c r="H47" s="103"/>
      <c r="I47" s="104" t="s">
        <v>35</v>
      </c>
      <c r="J47" s="106"/>
      <c r="K47" s="42" t="str">
        <f>IF(OR($E47="",COUNTIF('保育課設定シート（非表示にする）'!$G$10:$G$24,$E47)),"",'保育課設定シート（非表示にする）'!$A$5)</f>
        <v/>
      </c>
      <c r="L47" s="107">
        <f ca="1">IF(OR(COUNTBLANK($E47:$J47)&gt;0,COUNTIF(終了時範囲,終了時)=0,COUNTIF(終了分範囲,終了分)=0),0,IF(AND(開始時&gt;=22,TIME(終了時,終了分,0)&lt;TIME(1,0,0)),1,TIME(終了時,終了分,0))-TIME(開始時,開始分,0))</f>
        <v>0</v>
      </c>
      <c r="M47" s="121">
        <f ca="1">AG47-MIN($AG$19-(SUM($AG$8:$AG46)-SUM($AH$8:$AH46)),AG47)</f>
        <v>0</v>
      </c>
      <c r="N47" s="108"/>
      <c r="O47" s="109" t="s">
        <v>4</v>
      </c>
      <c r="P47" s="110"/>
      <c r="Q47" s="109" t="s">
        <v>4</v>
      </c>
      <c r="R47" s="110"/>
      <c r="S47" s="109" t="s">
        <v>4</v>
      </c>
      <c r="T47" s="110"/>
      <c r="U47" s="109" t="s">
        <v>4</v>
      </c>
      <c r="V47" s="111">
        <f t="shared" ref="V47:V50" si="21">P47-R47+T47</f>
        <v>0</v>
      </c>
      <c r="W47" s="111">
        <f>N47-V47</f>
        <v>0</v>
      </c>
      <c r="X47" s="123">
        <f ca="1">ROUNDDOWN(ROUND($M47*24*上限,5),0)</f>
        <v>0</v>
      </c>
      <c r="Y47" s="123">
        <f t="shared" ref="Y47:Y55" ca="1" si="22">MIN(W47:X47)</f>
        <v>0</v>
      </c>
      <c r="Z47" s="117">
        <f ca="1">$L47-MAX(0,ROUNDDOWN(MIN(TIME(0,MINUTE($H$60),0)-SUM($L$46:$L46)+SUM(Z$46:Z46),MAX(0,$L47-($W47/IF($K47="",限①,限②)/24)))*24*60,0)/24/60)</f>
        <v>0</v>
      </c>
      <c r="AA47" s="119">
        <f ca="1">MAX(ROUNDDOWN(限①/60,0)-(ROUNDDOWN(上限/60,0)-MAX(ROUNDDOWN(Z47*24*上限,0)-$W47,0)),0)</f>
        <v>0</v>
      </c>
      <c r="AB47" s="99">
        <f t="shared" ref="AB47:AB55" ca="1" si="23">IF(AA47=0,60,RANK(AA47,AA$46:AA$55))</f>
        <v>60</v>
      </c>
      <c r="AC47" s="117">
        <f t="shared" ref="AC47:AC55" ca="1" si="24">Z47-TIME(0,IF(MINUTE($Z$57)&gt;=$AB47,1,0),0)</f>
        <v>0</v>
      </c>
      <c r="AD47" s="117">
        <f ca="1">AC47-IF(上限=限①,MIN($AC$57-(SUM($AC$46:$AC46)-SUM($AD$46:$AD46)),AC47),0)</f>
        <v>0</v>
      </c>
      <c r="AE47" s="98">
        <f ca="1">MAX(ROUNDDOWN(限②/60,0)-(ROUNDDOWN(上限/60,0)-MAX(ROUNDDOWN(AD47*24*上限,0)-$W47,0)),0)</f>
        <v>0</v>
      </c>
      <c r="AF47" s="99">
        <f t="shared" ref="AF47:AF55" ca="1" si="25">IF(AE47=0,60,RANK(AE47,AE$46:AE$55))</f>
        <v>60</v>
      </c>
      <c r="AG47" s="117">
        <f t="shared" ref="AG47:AG55" ca="1" si="26">AD47-TIME(0,IF(MINUTE(AD$57)&gt;=$AF47,1,0),0)</f>
        <v>0</v>
      </c>
      <c r="AH47" s="117">
        <f ca="1">AG47-MIN($AG$57-(SUM($AG$46:$AG46)-SUM($AH$46:$AH46)),AG47)</f>
        <v>0</v>
      </c>
    </row>
    <row r="48" spans="1:34" s="99" customFormat="1" ht="24" customHeight="1" thickTop="1" thickBot="1" x14ac:dyDescent="0.2">
      <c r="A48" s="112">
        <f t="shared" ref="A48:A55" ca="1" si="27">A47</f>
        <v>6</v>
      </c>
      <c r="B48" s="87"/>
      <c r="C48" s="95" t="s">
        <v>3</v>
      </c>
      <c r="D48" s="37"/>
      <c r="E48" s="89"/>
      <c r="F48" s="90" t="s">
        <v>35</v>
      </c>
      <c r="G48" s="91"/>
      <c r="H48" s="89"/>
      <c r="I48" s="90" t="s">
        <v>35</v>
      </c>
      <c r="J48" s="92"/>
      <c r="K48" s="33" t="str">
        <f>IF(OR($E48="",COUNTIF('保育課設定シート（非表示にする）'!$G$10:$G$24,$E48)),"",'保育課設定シート（非表示にする）'!$A$5)</f>
        <v/>
      </c>
      <c r="L48" s="139">
        <f ca="1">IF(OR(COUNTBLANK($E48:$J48)&gt;0,COUNTIF(終了時範囲,終了時)=0,COUNTIF(終了分範囲,終了分)=0),0,IF(AND(開始時&gt;=22,TIME(終了時,終了分,0)&lt;TIME(1,0,0)),1,TIME(終了時,終了分,0))-TIME(開始時,開始分,0))</f>
        <v>0</v>
      </c>
      <c r="M48" s="120">
        <f ca="1">AG48-MIN($AG$19-(SUM($AG$8:$AG47)-SUM($AH$8:$AH47)),AG48)</f>
        <v>0</v>
      </c>
      <c r="N48" s="94"/>
      <c r="O48" s="95" t="s">
        <v>4</v>
      </c>
      <c r="P48" s="96"/>
      <c r="Q48" s="95" t="s">
        <v>4</v>
      </c>
      <c r="R48" s="96"/>
      <c r="S48" s="95" t="s">
        <v>4</v>
      </c>
      <c r="T48" s="96"/>
      <c r="U48" s="95" t="s">
        <v>4</v>
      </c>
      <c r="V48" s="97">
        <f t="shared" si="21"/>
        <v>0</v>
      </c>
      <c r="W48" s="97">
        <f t="shared" ref="W48:W55" si="28">N48-V48</f>
        <v>0</v>
      </c>
      <c r="X48" s="122">
        <f ca="1">ROUNDDOWN(ROUND($M48*24*上限,5),0)</f>
        <v>0</v>
      </c>
      <c r="Y48" s="122">
        <f t="shared" ca="1" si="22"/>
        <v>0</v>
      </c>
      <c r="Z48" s="117">
        <f ca="1">$L48-MAX(0,ROUNDDOWN(MIN(TIME(0,MINUTE($H$60),0)-SUM($L$46:$L47)+SUM(Z$46:Z47),MAX(0,$L48-($W48/IF($K48="",限①,限②)/24)))*24*60,0)/24/60)</f>
        <v>0</v>
      </c>
      <c r="AA48" s="119">
        <f ca="1">MAX(ROUNDDOWN(限①/60,0)-(ROUNDDOWN(上限/60,0)-MAX(ROUNDDOWN(Z48*24*上限,0)-$W48,0)),0)</f>
        <v>0</v>
      </c>
      <c r="AB48" s="99">
        <f t="shared" ca="1" si="23"/>
        <v>60</v>
      </c>
      <c r="AC48" s="117">
        <f t="shared" ca="1" si="24"/>
        <v>0</v>
      </c>
      <c r="AD48" s="117">
        <f ca="1">AC48-IF(上限=限①,MIN($AC$57-(SUM($AC$46:$AC47)-SUM($AD$46:$AD47)),AC48),0)</f>
        <v>0</v>
      </c>
      <c r="AE48" s="98">
        <f ca="1">MAX(ROUNDDOWN(限②/60,0)-(ROUNDDOWN(上限/60,0)-MAX(ROUNDDOWN(AD48*24*上限,0)-$W48,0)),0)</f>
        <v>0</v>
      </c>
      <c r="AF48" s="99">
        <f t="shared" ca="1" si="25"/>
        <v>60</v>
      </c>
      <c r="AG48" s="117">
        <f t="shared" ca="1" si="26"/>
        <v>0</v>
      </c>
      <c r="AH48" s="117">
        <f ca="1">AG48-MIN($AG$57-(SUM($AG$46:$AG47)-SUM($AH$46:$AH47)),AG48)</f>
        <v>0</v>
      </c>
    </row>
    <row r="49" spans="1:34" s="99" customFormat="1" ht="24" customHeight="1" thickTop="1" thickBot="1" x14ac:dyDescent="0.2">
      <c r="A49" s="100">
        <f t="shared" ca="1" si="27"/>
        <v>6</v>
      </c>
      <c r="B49" s="101"/>
      <c r="C49" s="102" t="s">
        <v>3</v>
      </c>
      <c r="D49" s="43"/>
      <c r="E49" s="103"/>
      <c r="F49" s="104" t="s">
        <v>35</v>
      </c>
      <c r="G49" s="105"/>
      <c r="H49" s="103"/>
      <c r="I49" s="104" t="s">
        <v>35</v>
      </c>
      <c r="J49" s="106"/>
      <c r="K49" s="39" t="str">
        <f>IF(OR($E49="",COUNTIF('保育課設定シート（非表示にする）'!$G$10:$G$24,$E49)),"",'保育課設定シート（非表示にする）'!$A$5)</f>
        <v/>
      </c>
      <c r="L49" s="107">
        <f ca="1">IF(OR(COUNTBLANK($E49:$J49)&gt;0,COUNTIF(終了時範囲,終了時)=0,COUNTIF(終了分範囲,終了分)=0),0,IF(AND(開始時&gt;=22,TIME(終了時,終了分,0)&lt;TIME(1,0,0)),1,TIME(終了時,終了分,0))-TIME(開始時,開始分,0))</f>
        <v>0</v>
      </c>
      <c r="M49" s="121">
        <f ca="1">AG49-MIN($AG$19-(SUM($AG$8:$AG48)-SUM($AH$8:$AH48)),AG49)</f>
        <v>0</v>
      </c>
      <c r="N49" s="108"/>
      <c r="O49" s="109" t="s">
        <v>4</v>
      </c>
      <c r="P49" s="110"/>
      <c r="Q49" s="109" t="s">
        <v>4</v>
      </c>
      <c r="R49" s="110"/>
      <c r="S49" s="109" t="s">
        <v>4</v>
      </c>
      <c r="T49" s="110"/>
      <c r="U49" s="109" t="s">
        <v>4</v>
      </c>
      <c r="V49" s="111">
        <f t="shared" si="21"/>
        <v>0</v>
      </c>
      <c r="W49" s="111">
        <f t="shared" si="28"/>
        <v>0</v>
      </c>
      <c r="X49" s="123">
        <f ca="1">ROUNDDOWN(ROUND($M49*24*上限,5),0)</f>
        <v>0</v>
      </c>
      <c r="Y49" s="123">
        <f t="shared" ca="1" si="22"/>
        <v>0</v>
      </c>
      <c r="Z49" s="117">
        <f ca="1">$L49-MAX(0,ROUNDDOWN(MIN(TIME(0,MINUTE($H$60),0)-SUM($L$46:$L48)+SUM(Z$46:Z48),MAX(0,$L49-($W49/IF($K49="",限①,限②)/24)))*24*60,0)/24/60)</f>
        <v>0</v>
      </c>
      <c r="AA49" s="119">
        <f ca="1">MAX(ROUNDDOWN(限①/60,0)-(ROUNDDOWN(上限/60,0)-MAX(ROUNDDOWN(Z49*24*上限,0)-$W49,0)),0)</f>
        <v>0</v>
      </c>
      <c r="AB49" s="99">
        <f t="shared" ca="1" si="23"/>
        <v>60</v>
      </c>
      <c r="AC49" s="117">
        <f t="shared" ca="1" si="24"/>
        <v>0</v>
      </c>
      <c r="AD49" s="117">
        <f ca="1">AC49-IF(上限=限①,MIN($AC$57-(SUM($AC$46:$AC48)-SUM($AD$46:$AD48)),AC49),0)</f>
        <v>0</v>
      </c>
      <c r="AE49" s="98">
        <f ca="1">MAX(ROUNDDOWN(限②/60,0)-(ROUNDDOWN(上限/60,0)-MAX(ROUNDDOWN(AD49*24*上限,0)-$W49,0)),0)</f>
        <v>0</v>
      </c>
      <c r="AF49" s="99">
        <f t="shared" ca="1" si="25"/>
        <v>60</v>
      </c>
      <c r="AG49" s="117">
        <f t="shared" ca="1" si="26"/>
        <v>0</v>
      </c>
      <c r="AH49" s="117">
        <f ca="1">AG49-MIN($AG$57-(SUM($AG$46:$AG48)-SUM($AH$46:$AH48)),AG49)</f>
        <v>0</v>
      </c>
    </row>
    <row r="50" spans="1:34" s="99" customFormat="1" ht="24" customHeight="1" thickTop="1" thickBot="1" x14ac:dyDescent="0.2">
      <c r="A50" s="112">
        <f t="shared" ca="1" si="27"/>
        <v>6</v>
      </c>
      <c r="B50" s="87"/>
      <c r="C50" s="95" t="s">
        <v>3</v>
      </c>
      <c r="D50" s="35"/>
      <c r="E50" s="89"/>
      <c r="F50" s="90" t="s">
        <v>35</v>
      </c>
      <c r="G50" s="91"/>
      <c r="H50" s="89"/>
      <c r="I50" s="90" t="s">
        <v>35</v>
      </c>
      <c r="J50" s="92"/>
      <c r="K50" s="36" t="str">
        <f>IF(OR($E50="",COUNTIF('保育課設定シート（非表示にする）'!$G$10:$G$24,$E50)),"",'保育課設定シート（非表示にする）'!$A$5)</f>
        <v/>
      </c>
      <c r="L50" s="139">
        <f ca="1">IF(OR(COUNTBLANK($E50:$J50)&gt;0,COUNTIF(終了時範囲,終了時)=0,COUNTIF(終了分範囲,終了分)=0),0,IF(AND(開始時&gt;=22,TIME(終了時,終了分,0)&lt;TIME(1,0,0)),1,TIME(終了時,終了分,0))-TIME(開始時,開始分,0))</f>
        <v>0</v>
      </c>
      <c r="M50" s="120">
        <f ca="1">AG50-MIN($AG$19-(SUM($AG$8:$AG49)-SUM($AH$8:$AH49)),AG50)</f>
        <v>0</v>
      </c>
      <c r="N50" s="94"/>
      <c r="O50" s="95" t="s">
        <v>4</v>
      </c>
      <c r="P50" s="96"/>
      <c r="Q50" s="95" t="s">
        <v>4</v>
      </c>
      <c r="R50" s="96"/>
      <c r="S50" s="95" t="s">
        <v>4</v>
      </c>
      <c r="T50" s="96"/>
      <c r="U50" s="95" t="s">
        <v>4</v>
      </c>
      <c r="V50" s="97">
        <f t="shared" si="21"/>
        <v>0</v>
      </c>
      <c r="W50" s="97">
        <f t="shared" si="28"/>
        <v>0</v>
      </c>
      <c r="X50" s="122">
        <f ca="1">ROUNDDOWN(ROUND($M50*24*上限,5),0)</f>
        <v>0</v>
      </c>
      <c r="Y50" s="122">
        <f t="shared" ca="1" si="22"/>
        <v>0</v>
      </c>
      <c r="Z50" s="117">
        <f ca="1">$L50-MAX(0,ROUNDDOWN(MIN(TIME(0,MINUTE($H$60),0)-SUM($L$46:$L49)+SUM(Z$46:Z49),MAX(0,$L50-($W50/IF($K50="",限①,限②)/24)))*24*60,0)/24/60)</f>
        <v>0</v>
      </c>
      <c r="AA50" s="119">
        <f ca="1">MAX(ROUNDDOWN(限①/60,0)-(ROUNDDOWN(上限/60,0)-MAX(ROUNDDOWN(Z50*24*上限,0)-$W50,0)),0)</f>
        <v>0</v>
      </c>
      <c r="AB50" s="99">
        <f t="shared" ca="1" si="23"/>
        <v>60</v>
      </c>
      <c r="AC50" s="117">
        <f t="shared" ca="1" si="24"/>
        <v>0</v>
      </c>
      <c r="AD50" s="117">
        <f ca="1">AC50-IF(上限=限①,MIN($AC$57-(SUM($AC$46:$AC49)-SUM($AD$46:$AD49)),AC50),0)</f>
        <v>0</v>
      </c>
      <c r="AE50" s="98">
        <f ca="1">MAX(ROUNDDOWN(限②/60,0)-(ROUNDDOWN(上限/60,0)-MAX(ROUNDDOWN(AD50*24*上限,0)-$W50,0)),0)</f>
        <v>0</v>
      </c>
      <c r="AF50" s="99">
        <f t="shared" ca="1" si="25"/>
        <v>60</v>
      </c>
      <c r="AG50" s="117">
        <f t="shared" ca="1" si="26"/>
        <v>0</v>
      </c>
      <c r="AH50" s="117">
        <f ca="1">AG50-MIN($AG$57-(SUM($AG$46:$AG49)-SUM($AH$46:$AH49)),AG50)</f>
        <v>0</v>
      </c>
    </row>
    <row r="51" spans="1:34" s="99" customFormat="1" ht="24" customHeight="1" thickTop="1" thickBot="1" x14ac:dyDescent="0.2">
      <c r="A51" s="100">
        <f t="shared" ca="1" si="27"/>
        <v>6</v>
      </c>
      <c r="B51" s="101"/>
      <c r="C51" s="102" t="s">
        <v>3</v>
      </c>
      <c r="D51" s="41"/>
      <c r="E51" s="103"/>
      <c r="F51" s="104" t="s">
        <v>35</v>
      </c>
      <c r="G51" s="105"/>
      <c r="H51" s="103"/>
      <c r="I51" s="104" t="s">
        <v>35</v>
      </c>
      <c r="J51" s="106"/>
      <c r="K51" s="42" t="str">
        <f>IF(OR($E51="",COUNTIF('保育課設定シート（非表示にする）'!$G$10:$G$24,$E51)),"",'保育課設定シート（非表示にする）'!$A$5)</f>
        <v/>
      </c>
      <c r="L51" s="107">
        <f ca="1">IF(OR(COUNTBLANK($E51:$J51)&gt;0,COUNTIF(終了時範囲,終了時)=0,COUNTIF(終了分範囲,終了分)=0),0,IF(AND(開始時&gt;=22,TIME(終了時,終了分,0)&lt;TIME(1,0,0)),1,TIME(終了時,終了分,0))-TIME(開始時,開始分,0))</f>
        <v>0</v>
      </c>
      <c r="M51" s="121">
        <f ca="1">AG51-MIN($AG$19-(SUM($AG$8:$AG50)-SUM($AH$8:$AH50)),AG51)</f>
        <v>0</v>
      </c>
      <c r="N51" s="108"/>
      <c r="O51" s="109" t="s">
        <v>4</v>
      </c>
      <c r="P51" s="110"/>
      <c r="Q51" s="109" t="s">
        <v>4</v>
      </c>
      <c r="R51" s="110"/>
      <c r="S51" s="109" t="s">
        <v>4</v>
      </c>
      <c r="T51" s="110"/>
      <c r="U51" s="109" t="s">
        <v>4</v>
      </c>
      <c r="V51" s="111">
        <f>P51-R51+T51</f>
        <v>0</v>
      </c>
      <c r="W51" s="111">
        <f t="shared" si="28"/>
        <v>0</v>
      </c>
      <c r="X51" s="123">
        <f ca="1">ROUNDDOWN(ROUND($M51*24*上限,5),0)</f>
        <v>0</v>
      </c>
      <c r="Y51" s="123">
        <f t="shared" ca="1" si="22"/>
        <v>0</v>
      </c>
      <c r="Z51" s="117">
        <f ca="1">$L51-MAX(0,ROUNDDOWN(MIN(TIME(0,MINUTE($H$60),0)-SUM($L$46:$L50)+SUM(Z$46:Z50),MAX(0,$L51-($W51/IF($K51="",限①,限②)/24)))*24*60,0)/24/60)</f>
        <v>0</v>
      </c>
      <c r="AA51" s="119">
        <f ca="1">MAX(ROUNDDOWN(限①/60,0)-(ROUNDDOWN(上限/60,0)-MAX(ROUNDDOWN(Z51*24*上限,0)-$W51,0)),0)</f>
        <v>0</v>
      </c>
      <c r="AB51" s="99">
        <f t="shared" ca="1" si="23"/>
        <v>60</v>
      </c>
      <c r="AC51" s="117">
        <f t="shared" ca="1" si="24"/>
        <v>0</v>
      </c>
      <c r="AD51" s="117">
        <f ca="1">AC51-IF(上限=限①,MIN($AC$57-(SUM($AC$46:$AC50)-SUM($AD$46:$AD50)),AC51),0)</f>
        <v>0</v>
      </c>
      <c r="AE51" s="98">
        <f ca="1">MAX(ROUNDDOWN(限②/60,0)-(ROUNDDOWN(上限/60,0)-MAX(ROUNDDOWN(AD51*24*上限,0)-$W51,0)),0)</f>
        <v>0</v>
      </c>
      <c r="AF51" s="99">
        <f t="shared" ca="1" si="25"/>
        <v>60</v>
      </c>
      <c r="AG51" s="117">
        <f t="shared" ca="1" si="26"/>
        <v>0</v>
      </c>
      <c r="AH51" s="117">
        <f ca="1">AG51-MIN($AG$57-(SUM($AG$46:$AG50)-SUM($AH$46:$AH50)),AG51)</f>
        <v>0</v>
      </c>
    </row>
    <row r="52" spans="1:34" s="99" customFormat="1" ht="24" customHeight="1" thickTop="1" thickBot="1" x14ac:dyDescent="0.2">
      <c r="A52" s="112">
        <f t="shared" ca="1" si="27"/>
        <v>6</v>
      </c>
      <c r="B52" s="87"/>
      <c r="C52" s="95" t="s">
        <v>3</v>
      </c>
      <c r="D52" s="35"/>
      <c r="E52" s="89"/>
      <c r="F52" s="90" t="s">
        <v>35</v>
      </c>
      <c r="G52" s="91"/>
      <c r="H52" s="89"/>
      <c r="I52" s="90" t="s">
        <v>35</v>
      </c>
      <c r="J52" s="92"/>
      <c r="K52" s="36" t="str">
        <f>IF(OR($E52="",COUNTIF('保育課設定シート（非表示にする）'!$G$10:$G$24,$E52)),"",'保育課設定シート（非表示にする）'!$A$5)</f>
        <v/>
      </c>
      <c r="L52" s="139">
        <f ca="1">IF(OR(COUNTBLANK($E52:$J52)&gt;0,COUNTIF(終了時範囲,終了時)=0,COUNTIF(終了分範囲,終了分)=0),0,IF(AND(開始時&gt;=22,TIME(終了時,終了分,0)&lt;TIME(1,0,0)),1,TIME(終了時,終了分,0))-TIME(開始時,開始分,0))</f>
        <v>0</v>
      </c>
      <c r="M52" s="120">
        <f ca="1">AG52-MIN($AG$19-(SUM($AG$8:$AG51)-SUM($AH$8:$AH51)),AG52)</f>
        <v>0</v>
      </c>
      <c r="N52" s="94"/>
      <c r="O52" s="95" t="s">
        <v>4</v>
      </c>
      <c r="P52" s="96"/>
      <c r="Q52" s="95" t="s">
        <v>4</v>
      </c>
      <c r="R52" s="96"/>
      <c r="S52" s="95" t="s">
        <v>4</v>
      </c>
      <c r="T52" s="96"/>
      <c r="U52" s="95" t="s">
        <v>4</v>
      </c>
      <c r="V52" s="97">
        <f t="shared" ref="V52:V55" si="29">P52-R52+T52</f>
        <v>0</v>
      </c>
      <c r="W52" s="97">
        <f t="shared" si="28"/>
        <v>0</v>
      </c>
      <c r="X52" s="122">
        <f ca="1">ROUNDDOWN(ROUND($M52*24*上限,5),0)</f>
        <v>0</v>
      </c>
      <c r="Y52" s="122">
        <f t="shared" ca="1" si="22"/>
        <v>0</v>
      </c>
      <c r="Z52" s="117">
        <f ca="1">$L52-MAX(0,ROUNDDOWN(MIN(TIME(0,MINUTE($H$60),0)-SUM($L$46:$L51)+SUM(Z$46:Z51),MAX(0,$L52-($W52/IF($K52="",限①,限②)/24)))*24*60,0)/24/60)</f>
        <v>0</v>
      </c>
      <c r="AA52" s="119">
        <f ca="1">MAX(ROUNDDOWN(限①/60,0)-(ROUNDDOWN(上限/60,0)-MAX(ROUNDDOWN(Z52*24*上限,0)-$W52,0)),0)</f>
        <v>0</v>
      </c>
      <c r="AB52" s="99">
        <f t="shared" ca="1" si="23"/>
        <v>60</v>
      </c>
      <c r="AC52" s="117">
        <f t="shared" ca="1" si="24"/>
        <v>0</v>
      </c>
      <c r="AD52" s="117">
        <f ca="1">AC52-IF(上限=限①,MIN($AC$57-(SUM($AC$46:$AC51)-SUM($AD$46:$AD51)),AC52),0)</f>
        <v>0</v>
      </c>
      <c r="AE52" s="98">
        <f ca="1">MAX(ROUNDDOWN(限②/60,0)-(ROUNDDOWN(上限/60,0)-MAX(ROUNDDOWN(AD52*24*上限,0)-$W52,0)),0)</f>
        <v>0</v>
      </c>
      <c r="AF52" s="99">
        <f t="shared" ca="1" si="25"/>
        <v>60</v>
      </c>
      <c r="AG52" s="117">
        <f t="shared" ca="1" si="26"/>
        <v>0</v>
      </c>
      <c r="AH52" s="117">
        <f ca="1">AG52-MIN($AG$57-(SUM($AG$46:$AG51)-SUM($AH$46:$AH51)),AG52)</f>
        <v>0</v>
      </c>
    </row>
    <row r="53" spans="1:34" s="99" customFormat="1" ht="24" customHeight="1" thickTop="1" thickBot="1" x14ac:dyDescent="0.2">
      <c r="A53" s="100">
        <f t="shared" ca="1" si="27"/>
        <v>6</v>
      </c>
      <c r="B53" s="101"/>
      <c r="C53" s="102" t="s">
        <v>3</v>
      </c>
      <c r="D53" s="41"/>
      <c r="E53" s="113"/>
      <c r="F53" s="104" t="s">
        <v>35</v>
      </c>
      <c r="G53" s="105"/>
      <c r="H53" s="103"/>
      <c r="I53" s="104" t="s">
        <v>35</v>
      </c>
      <c r="J53" s="106"/>
      <c r="K53" s="42" t="str">
        <f>IF(OR($E53="",COUNTIF('保育課設定シート（非表示にする）'!$G$10:$G$24,$E53)),"",'保育課設定シート（非表示にする）'!$A$5)</f>
        <v/>
      </c>
      <c r="L53" s="107">
        <f ca="1">IF(OR(COUNTBLANK($E53:$J53)&gt;0,COUNTIF(終了時範囲,終了時)=0,COUNTIF(終了分範囲,終了分)=0),0,IF(AND(開始時&gt;=22,TIME(終了時,終了分,0)&lt;TIME(1,0,0)),1,TIME(終了時,終了分,0))-TIME(開始時,開始分,0))</f>
        <v>0</v>
      </c>
      <c r="M53" s="121">
        <f ca="1">AG53-MIN($AG$19-(SUM($AG$8:$AG52)-SUM($AH$8:$AH52)),AG53)</f>
        <v>0</v>
      </c>
      <c r="N53" s="108"/>
      <c r="O53" s="109" t="s">
        <v>4</v>
      </c>
      <c r="P53" s="110"/>
      <c r="Q53" s="109" t="s">
        <v>4</v>
      </c>
      <c r="R53" s="110"/>
      <c r="S53" s="109" t="s">
        <v>4</v>
      </c>
      <c r="T53" s="110"/>
      <c r="U53" s="109" t="s">
        <v>4</v>
      </c>
      <c r="V53" s="111">
        <f t="shared" si="29"/>
        <v>0</v>
      </c>
      <c r="W53" s="111">
        <f t="shared" si="28"/>
        <v>0</v>
      </c>
      <c r="X53" s="123">
        <f ca="1">ROUNDDOWN(ROUND($M53*24*上限,5),0)</f>
        <v>0</v>
      </c>
      <c r="Y53" s="123">
        <f t="shared" ca="1" si="22"/>
        <v>0</v>
      </c>
      <c r="Z53" s="117">
        <f ca="1">$L53-MAX(0,ROUNDDOWN(MIN(TIME(0,MINUTE($H$60),0)-SUM($L$46:$L52)+SUM(Z$46:Z52),MAX(0,$L53-($W53/IF($K53="",限①,限②)/24)))*24*60,0)/24/60)</f>
        <v>0</v>
      </c>
      <c r="AA53" s="119">
        <f ca="1">MAX(ROUNDDOWN(限①/60,0)-(ROUNDDOWN(上限/60,0)-MAX(ROUNDDOWN(Z53*24*上限,0)-$W53,0)),0)</f>
        <v>0</v>
      </c>
      <c r="AB53" s="99">
        <f t="shared" ca="1" si="23"/>
        <v>60</v>
      </c>
      <c r="AC53" s="117">
        <f t="shared" ca="1" si="24"/>
        <v>0</v>
      </c>
      <c r="AD53" s="117">
        <f ca="1">AC53-IF(上限=限①,MIN($AC$57-(SUM($AC$46:$AC52)-SUM($AD$46:$AD52)),AC53),0)</f>
        <v>0</v>
      </c>
      <c r="AE53" s="98">
        <f ca="1">MAX(ROUNDDOWN(限②/60,0)-(ROUNDDOWN(上限/60,0)-MAX(ROUNDDOWN(AD53*24*上限,0)-$W53,0)),0)</f>
        <v>0</v>
      </c>
      <c r="AF53" s="99">
        <f t="shared" ca="1" si="25"/>
        <v>60</v>
      </c>
      <c r="AG53" s="117">
        <f t="shared" ca="1" si="26"/>
        <v>0</v>
      </c>
      <c r="AH53" s="117">
        <f ca="1">AG53-MIN($AG$57-(SUM($AG$46:$AG52)-SUM($AH$46:$AH52)),AG53)</f>
        <v>0</v>
      </c>
    </row>
    <row r="54" spans="1:34" s="99" customFormat="1" ht="24" customHeight="1" thickTop="1" thickBot="1" x14ac:dyDescent="0.2">
      <c r="A54" s="112">
        <f t="shared" ca="1" si="27"/>
        <v>6</v>
      </c>
      <c r="B54" s="87"/>
      <c r="C54" s="95" t="s">
        <v>3</v>
      </c>
      <c r="D54" s="35"/>
      <c r="E54" s="89"/>
      <c r="F54" s="90" t="s">
        <v>35</v>
      </c>
      <c r="G54" s="91"/>
      <c r="H54" s="89"/>
      <c r="I54" s="90" t="s">
        <v>35</v>
      </c>
      <c r="J54" s="92"/>
      <c r="K54" s="36" t="str">
        <f>IF(OR($E54="",COUNTIF('保育課設定シート（非表示にする）'!$G$10:$G$24,$E54)),"",'保育課設定シート（非表示にする）'!$A$5)</f>
        <v/>
      </c>
      <c r="L54" s="139">
        <f ca="1">IF(OR(COUNTBLANK($E54:$J54)&gt;0,COUNTIF(終了時範囲,終了時)=0,COUNTIF(終了分範囲,終了分)=0),0,IF(AND(開始時&gt;=22,TIME(終了時,終了分,0)&lt;TIME(1,0,0)),1,TIME(終了時,終了分,0))-TIME(開始時,開始分,0))</f>
        <v>0</v>
      </c>
      <c r="M54" s="120">
        <f ca="1">AG54-MIN($AG$19-(SUM($AG$8:$AG53)-SUM($AH$8:$AH53)),AG54)</f>
        <v>0</v>
      </c>
      <c r="N54" s="94"/>
      <c r="O54" s="95" t="s">
        <v>4</v>
      </c>
      <c r="P54" s="96"/>
      <c r="Q54" s="95" t="s">
        <v>4</v>
      </c>
      <c r="R54" s="96"/>
      <c r="S54" s="95" t="s">
        <v>4</v>
      </c>
      <c r="T54" s="96"/>
      <c r="U54" s="95" t="s">
        <v>4</v>
      </c>
      <c r="V54" s="97">
        <f t="shared" si="29"/>
        <v>0</v>
      </c>
      <c r="W54" s="97">
        <f t="shared" si="28"/>
        <v>0</v>
      </c>
      <c r="X54" s="122">
        <f ca="1">ROUNDDOWN(ROUND($M54*24*上限,5),0)</f>
        <v>0</v>
      </c>
      <c r="Y54" s="122">
        <f t="shared" ca="1" si="22"/>
        <v>0</v>
      </c>
      <c r="Z54" s="117">
        <f ca="1">$L54-MAX(0,ROUNDDOWN(MIN(TIME(0,MINUTE($H$60),0)-SUM($L$46:$L53)+SUM(Z$46:Z53),MAX(0,$L54-($W54/IF($K54="",限①,限②)/24)))*24*60,0)/24/60)</f>
        <v>0</v>
      </c>
      <c r="AA54" s="119">
        <f ca="1">MAX(ROUNDDOWN(限①/60,0)-(ROUNDDOWN(上限/60,0)-MAX(ROUNDDOWN(Z54*24*上限,0)-$W54,0)),0)</f>
        <v>0</v>
      </c>
      <c r="AB54" s="99">
        <f t="shared" ca="1" si="23"/>
        <v>60</v>
      </c>
      <c r="AC54" s="117">
        <f t="shared" ca="1" si="24"/>
        <v>0</v>
      </c>
      <c r="AD54" s="117">
        <f ca="1">AC54-IF(上限=限①,MIN($AC$57-(SUM($AC$46:$AC53)-SUM($AD$46:$AD53)),AC54),0)</f>
        <v>0</v>
      </c>
      <c r="AE54" s="98">
        <f ca="1">MAX(ROUNDDOWN(限②/60,0)-(ROUNDDOWN(上限/60,0)-MAX(ROUNDDOWN(AD54*24*上限,0)-$W54,0)),0)</f>
        <v>0</v>
      </c>
      <c r="AF54" s="99">
        <f t="shared" ca="1" si="25"/>
        <v>60</v>
      </c>
      <c r="AG54" s="117">
        <f t="shared" ca="1" si="26"/>
        <v>0</v>
      </c>
      <c r="AH54" s="117">
        <f ca="1">AG54-MIN($AG$57-(SUM($AG$46:$AG53)-SUM($AH$46:$AH53)),AG54)</f>
        <v>0</v>
      </c>
    </row>
    <row r="55" spans="1:34" s="99" customFormat="1" ht="24" customHeight="1" thickTop="1" thickBot="1" x14ac:dyDescent="0.2">
      <c r="A55" s="100">
        <f t="shared" ca="1" si="27"/>
        <v>6</v>
      </c>
      <c r="B55" s="101"/>
      <c r="C55" s="102" t="s">
        <v>3</v>
      </c>
      <c r="D55" s="38"/>
      <c r="E55" s="103"/>
      <c r="F55" s="104" t="s">
        <v>35</v>
      </c>
      <c r="G55" s="105"/>
      <c r="H55" s="103"/>
      <c r="I55" s="104" t="s">
        <v>35</v>
      </c>
      <c r="J55" s="106"/>
      <c r="K55" s="40" t="str">
        <f>IF(OR($E55="",COUNTIF('保育課設定シート（非表示にする）'!$G$10:$G$24,$E55)),"",'保育課設定シート（非表示にする）'!$A$5)</f>
        <v/>
      </c>
      <c r="L55" s="107">
        <f ca="1">IF(OR(COUNTBLANK($E55:$J55)&gt;0,COUNTIF(終了時範囲,終了時)=0,COUNTIF(終了分範囲,終了分)=0),0,IF(AND(開始時&gt;=22,TIME(終了時,終了分,0)&lt;TIME(1,0,0)),1,TIME(終了時,終了分,0))-TIME(開始時,開始分,0))</f>
        <v>0</v>
      </c>
      <c r="M55" s="121">
        <f ca="1">AG55-MIN($AG$19-(SUM($AG$8:$AG54)-SUM($AH$8:$AH54)),AG55)</f>
        <v>0</v>
      </c>
      <c r="N55" s="108"/>
      <c r="O55" s="102" t="s">
        <v>4</v>
      </c>
      <c r="P55" s="114"/>
      <c r="Q55" s="102" t="s">
        <v>4</v>
      </c>
      <c r="R55" s="114"/>
      <c r="S55" s="115" t="s">
        <v>4</v>
      </c>
      <c r="T55" s="114"/>
      <c r="U55" s="102" t="s">
        <v>4</v>
      </c>
      <c r="V55" s="111">
        <f t="shared" si="29"/>
        <v>0</v>
      </c>
      <c r="W55" s="111">
        <f t="shared" si="28"/>
        <v>0</v>
      </c>
      <c r="X55" s="123">
        <f ca="1">ROUNDDOWN(ROUND($M55*24*上限,5),0)</f>
        <v>0</v>
      </c>
      <c r="Y55" s="123">
        <f t="shared" ca="1" si="22"/>
        <v>0</v>
      </c>
      <c r="Z55" s="117">
        <f ca="1">$L55-MAX(0,ROUNDDOWN(MIN(TIME(0,MINUTE($H$60),0)-SUM($L$46:$L54)+SUM(Z$46:Z54),MAX(0,$L55-($W55/IF($K55="",限①,限②)/24)))*24*60,0)/24/60)</f>
        <v>0</v>
      </c>
      <c r="AA55" s="119">
        <f ca="1">MAX(ROUNDDOWN(限①/60,0)-(ROUNDDOWN(上限/60,0)-MAX(ROUNDDOWN(Z55*24*上限,0)-$W55,0)),0)</f>
        <v>0</v>
      </c>
      <c r="AB55" s="99">
        <f t="shared" ca="1" si="23"/>
        <v>60</v>
      </c>
      <c r="AC55" s="117">
        <f t="shared" ca="1" si="24"/>
        <v>0</v>
      </c>
      <c r="AD55" s="117">
        <f ca="1">AC55-IF(上限=限①,MIN($AC$57-(SUM($AC$46:$AC54)-SUM($AD$46:$AD54)),AC55),0)</f>
        <v>0</v>
      </c>
      <c r="AE55" s="98">
        <f ca="1">MAX(ROUNDDOWN(限②/60,0)-(ROUNDDOWN(上限/60,0)-MAX(ROUNDDOWN(AD55*24*上限,0)-$W55,0)),0)</f>
        <v>0</v>
      </c>
      <c r="AF55" s="99">
        <f t="shared" ca="1" si="25"/>
        <v>60</v>
      </c>
      <c r="AG55" s="117">
        <f t="shared" ca="1" si="26"/>
        <v>0</v>
      </c>
      <c r="AH55" s="117">
        <f ca="1">AG55-MIN($AG$57-(SUM($AG$46:$AG54)-SUM($AH$46:$AH54)),AG55)</f>
        <v>0</v>
      </c>
    </row>
    <row r="56" spans="1:34" s="4" customFormat="1" ht="3.9" customHeight="1" thickTop="1" x14ac:dyDescent="0.15">
      <c r="A56" s="141"/>
      <c r="B56" s="2"/>
      <c r="C56" s="2"/>
      <c r="D56" s="142"/>
      <c r="E56" s="2"/>
      <c r="F56" s="2"/>
      <c r="G56" s="2"/>
      <c r="H56" s="2"/>
      <c r="I56" s="2"/>
      <c r="J56" s="2"/>
      <c r="K56" s="142"/>
      <c r="L56" s="6"/>
      <c r="M56" s="6"/>
      <c r="N56" s="5"/>
      <c r="O56" s="2"/>
      <c r="P56" s="2"/>
      <c r="Q56" s="2"/>
      <c r="R56" s="2"/>
      <c r="S56" s="2"/>
      <c r="T56" s="2"/>
      <c r="U56" s="2"/>
      <c r="V56" s="2"/>
      <c r="W56" s="3"/>
      <c r="Z56" s="118"/>
      <c r="AA56" s="98"/>
    </row>
    <row r="57" spans="1:34" s="4" customFormat="1" ht="15.9" customHeight="1" x14ac:dyDescent="0.45">
      <c r="A57" s="141"/>
      <c r="C57" s="2"/>
      <c r="D57" s="142"/>
      <c r="H57" s="219" t="s">
        <v>20</v>
      </c>
      <c r="I57" s="220"/>
      <c r="J57" s="220"/>
      <c r="K57" s="221"/>
      <c r="M57" s="124" t="s">
        <v>23</v>
      </c>
      <c r="P57" s="146"/>
      <c r="Q57" s="146"/>
      <c r="R57" s="146"/>
      <c r="S57" s="146"/>
      <c r="T57" s="150"/>
      <c r="U57" s="151"/>
      <c r="X57" s="207" t="s">
        <v>24</v>
      </c>
      <c r="Y57" s="207"/>
      <c r="Z57" s="118">
        <f ca="1">SUM(Z46:Z55)-$M60</f>
        <v>0</v>
      </c>
      <c r="AC57" s="118">
        <f t="shared" ref="AC57:AD57" ca="1" si="30">SUM(AC46:AC55)-$M60</f>
        <v>0</v>
      </c>
      <c r="AD57" s="118">
        <f t="shared" ca="1" si="30"/>
        <v>0</v>
      </c>
      <c r="AG57" s="118">
        <f ca="1">SUM(AG46:AG55)-$M60</f>
        <v>0</v>
      </c>
    </row>
    <row r="58" spans="1:34" ht="24" customHeight="1" x14ac:dyDescent="0.15">
      <c r="A58" s="9"/>
      <c r="D58" s="12"/>
      <c r="G58" s="8" t="s">
        <v>22</v>
      </c>
      <c r="H58" s="208">
        <f ca="1">SUMIF($K46:$K55,"",$L46:$L55)</f>
        <v>0</v>
      </c>
      <c r="I58" s="209"/>
      <c r="J58" s="209"/>
      <c r="K58" s="210"/>
      <c r="M58" s="126">
        <f ca="1">SUMIF($K46:$K55,"",$M46:$M55)</f>
        <v>0</v>
      </c>
      <c r="N58" s="147"/>
      <c r="O58" s="147"/>
      <c r="P58" s="145"/>
      <c r="Q58" s="145"/>
      <c r="R58" s="145"/>
      <c r="S58" s="145"/>
      <c r="T58" s="151"/>
      <c r="U58" s="151"/>
      <c r="X58" s="211">
        <f ca="1">SUMIF($K46:$K55,"",$Y46:$Y55)</f>
        <v>0</v>
      </c>
      <c r="Y58" s="211"/>
    </row>
    <row r="59" spans="1:34" ht="24" customHeight="1" thickBot="1" x14ac:dyDescent="0.2">
      <c r="A59" s="9"/>
      <c r="D59" s="12"/>
      <c r="G59" s="8" t="s">
        <v>6</v>
      </c>
      <c r="H59" s="208">
        <f ca="1">SUMIF($K46:$K55,'保育課設定シート（非表示にする）'!$A$5,$L46:$L55)</f>
        <v>0</v>
      </c>
      <c r="I59" s="209"/>
      <c r="J59" s="209"/>
      <c r="K59" s="210"/>
      <c r="L59" s="125"/>
      <c r="M59" s="127">
        <f ca="1">SUMIF($K46:$K55,'保育課設定シート（非表示にする）'!$A$5,$M46:$M55)</f>
        <v>0</v>
      </c>
      <c r="N59" s="147"/>
      <c r="O59" s="147"/>
      <c r="P59" s="145"/>
      <c r="Q59" s="145"/>
      <c r="R59" s="145"/>
      <c r="S59" s="145"/>
      <c r="T59" s="149"/>
      <c r="U59" s="149"/>
      <c r="X59" s="212">
        <f ca="1">SUMIF($K46:$K55,'保育課設定シート（非表示にする）'!$A$5,$Y46:$Y55)</f>
        <v>0</v>
      </c>
      <c r="Y59" s="212"/>
    </row>
    <row r="60" spans="1:34" ht="24" customHeight="1" thickBot="1" x14ac:dyDescent="0.2">
      <c r="A60" s="9"/>
      <c r="D60" s="12"/>
      <c r="G60" s="8" t="s">
        <v>11</v>
      </c>
      <c r="H60" s="208">
        <f ca="1">H58+H59</f>
        <v>0</v>
      </c>
      <c r="I60" s="209"/>
      <c r="J60" s="209"/>
      <c r="K60" s="210"/>
      <c r="L60" s="128" t="s">
        <v>54</v>
      </c>
      <c r="M60" s="14">
        <f ca="1">ROUNDDOWN(H60,0)+TIME(HOUR(H60),0,0)</f>
        <v>0</v>
      </c>
      <c r="N60" s="148"/>
      <c r="O60" s="147"/>
      <c r="P60" s="152"/>
      <c r="Q60" s="152"/>
      <c r="R60" s="152"/>
      <c r="S60" s="152"/>
      <c r="T60" s="152"/>
      <c r="U60" s="2"/>
      <c r="X60" s="213">
        <f t="shared" ref="X60:Y60" ca="1" si="31">X58+X59</f>
        <v>0</v>
      </c>
      <c r="Y60" s="214">
        <f t="shared" si="31"/>
        <v>0</v>
      </c>
    </row>
    <row r="61" spans="1:34" ht="3.9" customHeight="1" x14ac:dyDescent="0.45">
      <c r="A61" s="26"/>
      <c r="B61" s="25"/>
      <c r="C61" s="25"/>
      <c r="D61" s="25"/>
      <c r="E61" s="25"/>
      <c r="F61" s="25"/>
      <c r="G61" s="25"/>
      <c r="H61" s="25"/>
      <c r="I61" s="25"/>
      <c r="J61" s="27"/>
      <c r="K61" s="28"/>
      <c r="L61" s="28"/>
      <c r="M61" s="28"/>
      <c r="N61" s="29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</row>
  </sheetData>
  <sheetProtection algorithmName="SHA-512" hashValue="dk7lvDndtCohC0kpYyJzqVj+C1okH7OFe+ezp5vmt8VtZ1VckkTd0kXVyKNlNzwnU8E9shX8Z7jmDg4wurD1ag==" saltValue="hUrDVW1mbNu18QzZYayaUQ==" spinCount="100000" sheet="1" selectLockedCells="1"/>
  <mergeCells count="92">
    <mergeCell ref="X21:Y21"/>
    <mergeCell ref="A24:C24"/>
    <mergeCell ref="D24:F24"/>
    <mergeCell ref="D25:D26"/>
    <mergeCell ref="P25:V25"/>
    <mergeCell ref="W25:W26"/>
    <mergeCell ref="H21:K21"/>
    <mergeCell ref="A1:U1"/>
    <mergeCell ref="V1:Y1"/>
    <mergeCell ref="W24:Y24"/>
    <mergeCell ref="H19:K19"/>
    <mergeCell ref="H20:K20"/>
    <mergeCell ref="X6:X7"/>
    <mergeCell ref="Y6:Y7"/>
    <mergeCell ref="D6:D7"/>
    <mergeCell ref="E6:J6"/>
    <mergeCell ref="X19:Y19"/>
    <mergeCell ref="X20:Y20"/>
    <mergeCell ref="N2:Y4"/>
    <mergeCell ref="W5:Y5"/>
    <mergeCell ref="A6:C7"/>
    <mergeCell ref="E2:K2"/>
    <mergeCell ref="E4:I4"/>
    <mergeCell ref="W6:W7"/>
    <mergeCell ref="A2:D2"/>
    <mergeCell ref="M6:M7"/>
    <mergeCell ref="P6:V6"/>
    <mergeCell ref="P7:Q7"/>
    <mergeCell ref="R7:S7"/>
    <mergeCell ref="T7:U7"/>
    <mergeCell ref="E7:G7"/>
    <mergeCell ref="H7:J7"/>
    <mergeCell ref="K6:K7"/>
    <mergeCell ref="L6:L7"/>
    <mergeCell ref="N6:O7"/>
    <mergeCell ref="A5:C5"/>
    <mergeCell ref="E3:I3"/>
    <mergeCell ref="J3:K3"/>
    <mergeCell ref="J4:K4"/>
    <mergeCell ref="A4:D4"/>
    <mergeCell ref="A3:D3"/>
    <mergeCell ref="A25:C26"/>
    <mergeCell ref="E26:G26"/>
    <mergeCell ref="H26:J26"/>
    <mergeCell ref="A44:C45"/>
    <mergeCell ref="N44:O45"/>
    <mergeCell ref="P44:V44"/>
    <mergeCell ref="M44:M45"/>
    <mergeCell ref="D5:F5"/>
    <mergeCell ref="A43:C43"/>
    <mergeCell ref="D43:F43"/>
    <mergeCell ref="W43:Y43"/>
    <mergeCell ref="D44:D45"/>
    <mergeCell ref="E44:J44"/>
    <mergeCell ref="K44:K45"/>
    <mergeCell ref="L44:L45"/>
    <mergeCell ref="W44:W45"/>
    <mergeCell ref="E45:G45"/>
    <mergeCell ref="H45:J45"/>
    <mergeCell ref="P45:Q45"/>
    <mergeCell ref="X60:Y60"/>
    <mergeCell ref="P26:Q26"/>
    <mergeCell ref="R26:S26"/>
    <mergeCell ref="T26:U26"/>
    <mergeCell ref="E25:J25"/>
    <mergeCell ref="K25:K26"/>
    <mergeCell ref="L25:L26"/>
    <mergeCell ref="N25:O26"/>
    <mergeCell ref="H41:K41"/>
    <mergeCell ref="H60:K60"/>
    <mergeCell ref="X44:X45"/>
    <mergeCell ref="Y44:Y45"/>
    <mergeCell ref="X39:Y39"/>
    <mergeCell ref="X40:Y40"/>
    <mergeCell ref="X41:Y41"/>
    <mergeCell ref="M25:M26"/>
    <mergeCell ref="X57:Y57"/>
    <mergeCell ref="H58:K58"/>
    <mergeCell ref="X58:Y58"/>
    <mergeCell ref="X59:Y59"/>
    <mergeCell ref="X22:Y22"/>
    <mergeCell ref="H22:K22"/>
    <mergeCell ref="R45:S45"/>
    <mergeCell ref="T45:U45"/>
    <mergeCell ref="H40:K40"/>
    <mergeCell ref="X25:X26"/>
    <mergeCell ref="Y25:Y26"/>
    <mergeCell ref="H38:K38"/>
    <mergeCell ref="X38:Y38"/>
    <mergeCell ref="H39:K39"/>
    <mergeCell ref="H59:K59"/>
    <mergeCell ref="H57:K57"/>
  </mergeCells>
  <phoneticPr fontId="1"/>
  <conditionalFormatting sqref="A8:Y55">
    <cfRule type="expression" dxfId="189" priority="530">
      <formula>AND(CELL("protect",A8)=1,OR(a="",A8=a),$C8=$C$8)</formula>
    </cfRule>
    <cfRule type="expression" dxfId="188" priority="590">
      <formula>AND(CELL("protect",A8)=0,OR(a="",A8=a))</formula>
    </cfRule>
  </conditionalFormatting>
  <conditionalFormatting sqref="B8:B55">
    <cfRule type="expression" dxfId="187" priority="750">
      <formula>AND($C8=$C$8,NOT(AND(B8="",COUNTBLANK($D8:$T8)&lt;10)),NOT(AND(B7="",COUNTBLANK($D7:$T7)&lt;10)))</formula>
    </cfRule>
    <cfRule type="expression" dxfId="186" priority="751">
      <formula>AND($C8=$C$8,NOT(AND(B8="",COUNTBLANK($D8:$T8)&lt;10)),NOT(AND(B9="",COUNTBLANK($D9:$T9)&lt;10)))</formula>
    </cfRule>
    <cfRule type="expression" dxfId="185" priority="752">
      <formula>AND($C8=$C$8,NOT(AND(B8="",COUNTBLANK($D8:$T8)&lt;10)))</formula>
    </cfRule>
  </conditionalFormatting>
  <conditionalFormatting sqref="E8:E55">
    <cfRule type="expression" dxfId="184" priority="764">
      <formula>AND($C8=$C$8,OR(NOT($E8=""),$G8&amp;$H8&amp;$J8&amp;$N8&amp;$P8&amp;$R8&amp;$T8=""))</formula>
    </cfRule>
    <cfRule type="expression" dxfId="183" priority="763">
      <formula>AND($C8=$C$8,OR(NOT($E8=""),$G8&amp;$H8&amp;$J8&amp;$N8&amp;$P8&amp;$R8&amp;$T8=""),OR(NOT($E9=""),$G9&amp;$H9&amp;$J9&amp;$N9&amp;$P9&amp;$R9&amp;$T9=""))</formula>
    </cfRule>
    <cfRule type="expression" dxfId="182" priority="762">
      <formula>AND($C8=$C$8,OR(NOT($E8=""),$G8&amp;$H8&amp;$J8&amp;$N8&amp;$P8&amp;$R8&amp;$T8=""),OR(NOT($E7=""),$G7&amp;$H7&amp;$J7&amp;$N7&amp;$P7&amp;$R7&amp;$T7=""))</formula>
    </cfRule>
  </conditionalFormatting>
  <conditionalFormatting sqref="G8:G55">
    <cfRule type="expression" dxfId="181" priority="776">
      <formula>AND($C8=$C$8,OR(NOT($G8=""),$H8&amp;$J8&amp;$N8&amp;$P8&amp;$R8&amp;$T8=""))</formula>
    </cfRule>
    <cfRule type="expression" dxfId="180" priority="775">
      <formula>AND($C8=$C$8,OR(NOT($G8=""),$H8&amp;$J8&amp;$N8&amp;$P8&amp;$R8&amp;$T8=""),IF($F7=":",OR(NOT($G7=""),$H7&amp;$J7&amp;$N7&amp;$P7&amp;$R7&amp;$T7=""),1))</formula>
    </cfRule>
    <cfRule type="expression" dxfId="179" priority="774">
      <formula>AND($C8=$C$8,OR(NOT($G8=""),$H8&amp;$J8&amp;$N8&amp;$P8&amp;$R8&amp;$T8=""),OR(NOT($G9=""),$H9&amp;$J9&amp;$N9&amp;$P9&amp;$R9&amp;$T9=""))</formula>
    </cfRule>
  </conditionalFormatting>
  <conditionalFormatting sqref="H8:H55">
    <cfRule type="expression" dxfId="174" priority="1088">
      <formula>AND($C8=$C$8,NOT(H8=""),COUNTIF(終了時範囲,H8)=0)</formula>
    </cfRule>
  </conditionalFormatting>
  <conditionalFormatting sqref="H20:H21 M20:M21">
    <cfRule type="expression" dxfId="173" priority="1359">
      <formula>$H20+$H21&gt;0</formula>
    </cfRule>
  </conditionalFormatting>
  <conditionalFormatting sqref="H39:H40 M39:M40">
    <cfRule type="expression" dxfId="172" priority="76">
      <formula>$H39+$H40&gt;0</formula>
    </cfRule>
  </conditionalFormatting>
  <conditionalFormatting sqref="H58:H59 M58:M59">
    <cfRule type="expression" dxfId="171" priority="9">
      <formula>$H58+$H59&gt;0</formula>
    </cfRule>
  </conditionalFormatting>
  <conditionalFormatting sqref="M8:M55">
    <cfRule type="expression" dxfId="166" priority="290">
      <formula>AND($C8=$C$8,$L8=0)</formula>
    </cfRule>
  </conditionalFormatting>
  <conditionalFormatting sqref="M22">
    <cfRule type="expression" dxfId="165" priority="1362">
      <formula>$H22&gt;0</formula>
    </cfRule>
  </conditionalFormatting>
  <conditionalFormatting sqref="M41">
    <cfRule type="expression" dxfId="164" priority="78">
      <formula>$H41&gt;0</formula>
    </cfRule>
  </conditionalFormatting>
  <conditionalFormatting sqref="M60">
    <cfRule type="expression" dxfId="163" priority="11">
      <formula>$H60&gt;0</formula>
    </cfRule>
  </conditionalFormatting>
  <conditionalFormatting sqref="N8:N55">
    <cfRule type="expression" dxfId="162" priority="786">
      <formula>AND($C8=$C$8,OR(NOT($N8=""),$P8&amp;$R8&amp;$T8=""))</formula>
    </cfRule>
    <cfRule type="expression" dxfId="161" priority="787">
      <formula>AND($C8=$C$8,OR(NOT($N8=""),$P8&amp;$R8&amp;$T8=""),OR(NOT($N9=""),$P9&amp;$R9&amp;$T9=""))</formula>
    </cfRule>
    <cfRule type="expression" dxfId="160" priority="788">
      <formula>AND($C8=$C$8,OR(NOT($N8=""),$P8&amp;$R8&amp;$T8=""),IF($F7=":",OR(NOT($N7=""),$P7&amp;$R7&amp;$T7=""),1))</formula>
    </cfRule>
  </conditionalFormatting>
  <conditionalFormatting sqref="V8:W55">
    <cfRule type="expression" dxfId="159" priority="703">
      <formula>$N8=""</formula>
    </cfRule>
  </conditionalFormatting>
  <conditionalFormatting sqref="X8:Y55">
    <cfRule type="expression" dxfId="158" priority="289">
      <formula>AND($C8=$C$10,$L8=0)</formula>
    </cfRule>
  </conditionalFormatting>
  <conditionalFormatting sqref="X20:Y21">
    <cfRule type="expression" dxfId="157" priority="1361">
      <formula>COUNTIF($H19:$S21,"&gt;"&amp;0)&gt;0</formula>
    </cfRule>
  </conditionalFormatting>
  <conditionalFormatting sqref="X22:Y22">
    <cfRule type="expression" dxfId="156" priority="1363">
      <formula>H22&gt;0</formula>
    </cfRule>
  </conditionalFormatting>
  <conditionalFormatting sqref="X39:Y40">
    <cfRule type="expression" dxfId="155" priority="77">
      <formula>COUNTIF($H38:$S40,"&gt;"&amp;0)&gt;0</formula>
    </cfRule>
  </conditionalFormatting>
  <conditionalFormatting sqref="X41:Y41">
    <cfRule type="expression" dxfId="154" priority="79">
      <formula>H41&gt;0</formula>
    </cfRule>
  </conditionalFormatting>
  <conditionalFormatting sqref="X58:Y59">
    <cfRule type="expression" dxfId="153" priority="10">
      <formula>COUNTIF($H57:$S59,"&gt;"&amp;0)&gt;0</formula>
    </cfRule>
  </conditionalFormatting>
  <conditionalFormatting sqref="X60:Y60">
    <cfRule type="expression" dxfId="152" priority="12">
      <formula>H60&gt;0</formula>
    </cfRule>
  </conditionalFormatting>
  <dataValidations count="4">
    <dataValidation type="whole" imeMode="disabled" operator="greaterThanOrEqual" allowBlank="1" showInputMessage="1" showErrorMessage="1" sqref="P8:P17 T8:T17 N8:N17 P27:P36 T27:T36 N27:N36 P46:P55 T46:T55 N46:N55" xr:uid="{00000000-0002-0000-0100-000000000000}">
      <formula1>0</formula1>
    </dataValidation>
    <dataValidation type="whole" imeMode="off" operator="greaterThanOrEqual" allowBlank="1" showInputMessage="1" showErrorMessage="1" sqref="R8:R17 R27:R36 R46:R55" xr:uid="{00000000-0002-0000-0100-000001000000}">
      <formula1>0</formula1>
    </dataValidation>
    <dataValidation type="list" allowBlank="1" showErrorMessage="1" sqref="J8:J17 J27:J36 J46:J55" xr:uid="{00000000-0002-0000-0100-000002000000}">
      <formula1>終了分範囲</formula1>
    </dataValidation>
    <dataValidation type="list" imeMode="disabled" allowBlank="1" showInputMessage="1" showErrorMessage="1" error="以下についてご確認ください。_x000a_①開始時間より前の時間になっていないか。_x000a_②開始時間が日中で終了時間が夜間、もしくはその逆になっていないか。_x000a_③日付が変わる際の終了時間を「24時」ではなく「0時」と表記しようとしていないか。_x000a_④数値以外を入力していないか。" sqref="H8:H17 H27:H36 H46:H55" xr:uid="{00000000-0002-0000-0100-000003000000}">
      <formula1>終了時範囲</formula1>
    </dataValidation>
  </dataValidations>
  <printOptions horizontalCentered="1" verticalCentered="1"/>
  <pageMargins left="0.23622047244094491" right="0.23622047244094491" top="0.19685039370078741" bottom="0.11811023622047245" header="0.31496062992125984" footer="0.15748031496062992"/>
  <pageSetup paperSize="9" scale="56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1" id="{00000000-000E-0000-0100-0000A8000000}">
            <xm:f>AND($C8=$C$8,OR(NOT($G8=""),$H8&amp;$J8&amp;$N8&amp;$P8&amp;$R8&amp;$T8=""),OR(AND(NOT($H8=""),COUNTIF(OFFSET('保育課設定シート（非表示にする）'!$G$2,MATCH($E8,'保育課設定シート（非表示にする）'!$G$3:$G$27,0),0,IF(OR($E8="",COUNTIF('保育課設定シート（非表示にする）'!$G$10:$G$24,$E8)),24,IF($E8&gt;=22,26,9))-MATCH($E8,'保育課設定シート（非表示にする）'!$G$3:$G$27,0)),$H8)&gt;0),$J8&amp;$N8&amp;$P8&amp;$R8&amp;$T8=""))</xm:f>
            <x14:dxf>
              <border>
                <right style="thin">
                  <color auto="1"/>
                </right>
                <vertical/>
                <horizontal/>
              </border>
            </x14:dxf>
          </x14:cfRule>
          <xm:sqref>G8:G55</xm:sqref>
        </x14:conditionalFormatting>
        <x14:conditionalFormatting xmlns:xm="http://schemas.microsoft.com/office/excel/2006/main">
          <x14:cfRule type="expression" priority="813" id="{2C4C7757-0221-45F8-9A98-7DCB5B92C837}">
            <xm:f>AND($C8=$C$8,OR(AND(NOT($H8=""),COUNTIF(OFFSET('保育課設定シート（非表示にする）'!$G$2,MATCH($E8,'保育課設定シート（非表示にする）'!$G$3:$G$27,0),0,IF(OR($E8="",COUNTIF('保育課設定シート（非表示にする）'!$G$10:$G$24,$E8)),24,IF($E8&gt;=22,26,9))-MATCH($E8,'保育課設定シート（非表示にする）'!$G$3:$G$27,0)),$H8)&gt;0),$J8&amp;$N8&amp;$P8&amp;$R8&amp;$T8=""),IF($F7=":",OR(AND(NOT($H7=""),COUNTIF(OFFSET('保育課設定シート（非表示にする）'!$G$2,MATCH(OFFSET($E8,-1,0),'保育課設定シート（非表示にする）'!$G$3:$G$27,0),0,IF(OR(OFFSET($E8,-1,0)="",COUNTIF('保育課設定シート（非表示にする）'!$G$10:$G$24,OFFSET($E8,-1,0))),24,IF(OFFSET($E8,-1,0)&gt;=22,26,9))-MATCH(OFFSET($E8,-1,0),'保育課設定シート（非表示にする）'!$G$3:$G$27,0)),$H7)&gt;0),$J7&amp;$N7&amp;$P7&amp;$R7&amp;$T7=""),1))</xm:f>
            <x14:dxf>
              <border>
                <top style="thin">
                  <color auto="1"/>
                </top>
                <vertical/>
                <horizontal/>
              </border>
            </x14:dxf>
          </x14:cfRule>
          <x14:cfRule type="expression" priority="790" id="{00000000-000E-0000-0100-0000B8000000}">
            <xm:f>AND($C8=$C$8,OR(AND(NOT($H8=""),COUNTIF(OFFSET('保育課設定シート（非表示にする）'!$G$2,MATCH($E8,'保育課設定シート（非表示にする）'!$G$3:$G$27,0),0,IF(OR($E8="",COUNTIF('保育課設定シート（非表示にする）'!$G$10:$G$24,$E8)),24,IF($E8&gt;=22,26,9))-MATCH($E8,'保育課設定シート（非表示にする）'!$G$3:$G$27,0)),$H8)&gt;0),$J8&amp;$N8&amp;$P8&amp;$R8&amp;$T8=""))</xm:f>
            <x14:dxf>
              <border>
                <right/>
                <vertical/>
                <horizontal/>
              </border>
            </x14:dxf>
          </x14:cfRule>
          <x14:cfRule type="expression" priority="789" id="{C0E24908-7AA0-4B01-9755-A14D318890F0}">
            <xm:f>AND($C8=$C$8,OR(AND(NOT($H8=""),COUNTIF(OFFSET('保育課設定シート（非表示にする）'!$G$2,MATCH($E8,'保育課設定シート（非表示にする）'!$G$3:$G$27,0),0,IF(OR($E8="",COUNTIF('保育課設定シート（非表示にする）'!$G$10:$G$24,$E8)),24,IF($E8&gt;=22,26,9))-MATCH($E8,'保育課設定シート（非表示にする）'!$G$3:$G$27,0)),$H8)&gt;0),$J8&amp;$N8&amp;$P8&amp;$R8&amp;$T8=""),OR(AND(NOT($H9=""),COUNTIF(OFFSET('保育課設定シート（非表示にする）'!$G$2,MATCH(OFFSET($E8,1,0),'保育課設定シート（非表示にする）'!$G$3:$G$27,0),0,IF(OR(OFFSET($E8,1,0)="",COUNTIF('保育課設定シート（非表示にする）'!$G$10:$G$24,OFFSET($E8,1,0))),24,IF(OFFSET($E8,1,0)&gt;=22,26,9))-MATCH(OFFSET($E8,1,0),'保育課設定シート（非表示にする）'!$G$3:$G$27,0)),$H9)&gt;0),$J9&amp;$N9&amp;$P9&amp;$R9&amp;$T9=""))</xm:f>
            <x14:dxf>
              <border>
                <bottom style="thin">
                  <color auto="1"/>
                </bottom>
                <vertical/>
                <horizontal/>
              </border>
            </x14:dxf>
          </x14:cfRule>
          <xm:sqref>H8:H55</xm:sqref>
        </x14:conditionalFormatting>
        <x14:conditionalFormatting xmlns:xm="http://schemas.microsoft.com/office/excel/2006/main">
          <x14:cfRule type="expression" priority="808" id="{00000000-000E-0000-0100-0000B0000000}">
            <xm:f>AND($C8=$C$8,OR(NOT(OR($J8="",COUNTIF(OFFSET('保育課設定シート（非表示にする）'!$G$3,IF($E8&lt;$H8,0,$G8+1),0,IF(OR(AND($E8&lt;7,$H8=7),AND($E8&lt;22,$H8=22),$H8=24),1,60-IF($E8&lt;$H8,0,$G8+1))),$J8)=0)),$N8&amp;$P8&amp;$R8&amp;$T8=""))</xm:f>
            <x14:dxf>
              <border>
                <left/>
                <right style="thin">
                  <color auto="1"/>
                </right>
                <vertical/>
                <horizontal/>
              </border>
            </x14:dxf>
          </x14:cfRule>
          <x14:cfRule type="expression" priority="807" id="{00000000-000E-0000-0100-000041000000}">
            <xm:f>AND($C8=$C$8,OR(NOT(OR($J8="",COUNTIF(OFFSET('保育課設定シート（非表示にする）'!$G$3,IF($E8&lt;$H8,0,$G8+1),0,IF(OR(AND($E8&lt;7,$H8=7),AND($E8&lt;22,$H8=22),$H8=24),1,60-IF($E8&lt;$H8,0,$G8+1))),$J8)=0)),$N8&amp;$P8&amp;$R8&amp;$T8=""),IF($F7=":",OR(NOT(OR($J7="",COUNTIF(OFFSET('保育課設定シート（非表示にする）'!$G$3,IF($E7&lt;$H7,0,$G7+1),0,IF(OR(AND($E7&lt;7,$H7=7),AND($E7&lt;22,$H7=22),$H7=24),1,60-IF($E7&lt;$H7,0,$G7+1))),$J7)=0)),$N7&amp;$P7&amp;$R7&amp;$T7=""),1))</xm:f>
            <x14:dxf>
              <border>
                <top style="thin">
                  <color auto="1"/>
                </top>
                <vertical/>
                <horizontal/>
              </border>
            </x14:dxf>
          </x14:cfRule>
          <x14:cfRule type="expression" priority="809" id="{00000000-000E-0000-0100-0000B2000000}">
            <xm:f>AND($C8=$C$8,COUNTIF(OFFSET('保育課設定シート（非表示にする）'!$G$3,IF($E8&lt;$H8,0,$G8+1),0,IF(OR(AND($E8&lt;7,$H8=7),AND($E8&lt;22,$H8=22),$H8=24),1,60-IF($E8&lt;$H8,0,$G8+1))),J8)=0,NOT(J8=""))</xm:f>
            <x14:dxf>
              <font>
                <strike/>
              </font>
              <numFmt numFmtId="177" formatCode="00"/>
            </x14:dxf>
          </x14:cfRule>
          <x14:cfRule type="expression" priority="810" id="{00000000-000E-0000-0100-000048000000}">
            <xm:f>AND($C8=$C$8,OR(NOT(OR($J8="",COUNTIF(OFFSET('保育課設定シート（非表示にする）'!$G$3,IF($E8&lt;$H8,0,$G8+1),0,IF(OR(AND($E8&lt;7,$H8=7),AND($E8&lt;22,$H8=22),$H8=24),1,60-IF($E8&lt;$H8,0,$G8+1))),$J8)=0)),$N8&amp;$P8&amp;$R8&amp;$T8=""),OR(NOT(OR($J9="",COUNTIF(OFFSET('保育課設定シート（非表示にする）'!$G$3,IF($E9&lt;$H9,0,$G9+1),0,IF(OR(AND($E9&lt;7,$H9=7),AND($E9&lt;22,$H9=22),$H9=24),1,60-IF($E9&lt;$H9,0,$G9+1))),$J9)=0)),$N9&amp;$P9&amp;$R9&amp;$T9=""))</xm:f>
            <x14:dxf>
              <border>
                <bottom style="thin">
                  <color auto="1"/>
                </bottom>
                <vertical/>
                <horizontal/>
              </border>
            </x14:dxf>
          </x14:cfRule>
          <xm:sqref>J8:J55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imeMode="disabled" allowBlank="1" showInputMessage="1" showErrorMessage="1" error="0～59の間の整数を入力してください。" xr:uid="{00000000-0002-0000-0100-000004000000}">
          <x14:formula1>
            <xm:f>'保育課設定シート（非表示にする）'!$G$3:$G$62</xm:f>
          </x14:formula1>
          <xm:sqref>G8:G17 G27:G36 G46:G55</xm:sqref>
        </x14:dataValidation>
        <x14:dataValidation type="list" imeMode="disabled" allowBlank="1" showInputMessage="1" showErrorMessage="1" error="0～23の間の整数を入力してください。" xr:uid="{00000000-0002-0000-0100-000005000000}">
          <x14:formula1>
            <xm:f>'保育課設定シート（非表示にする）'!$G$3:$G$26</xm:f>
          </x14:formula1>
          <xm:sqref>E8:E17 E27:E36 E46:E55</xm:sqref>
        </x14:dataValidation>
        <x14:dataValidation type="list" allowBlank="1" showInputMessage="1" showErrorMessage="1" error="「共同保育」の場合は、「〇」を選択してください" xr:uid="{00000000-0002-0000-0100-000008000000}">
          <x14:formula1>
            <xm:f>'保育課設定シート（非表示にする）'!$A$5</xm:f>
          </x14:formula1>
          <xm:sqref>D8:D17 D27:D36 D46:D55</xm:sqref>
        </x14:dataValidation>
        <x14:dataValidation type="list" imeMode="disabled" operator="equal" allowBlank="1" showInputMessage="1" showErrorMessage="1" xr:uid="{00000000-0002-0000-0100-000006000000}">
          <x14:formula1>
            <xm:f>OFFSET('保育課設定シート（非表示にする）'!$G$4,0,0,DATE(YEAR(年度まとめ!$F$2),$A8+1,1)-DATE(YEAR(年度まとめ!$F$2),$A8,1))</xm:f>
          </x14:formula1>
          <xm:sqref>B8:B17 B46:B55 B27:B36</xm:sqref>
        </x14:dataValidation>
        <x14:dataValidation type="whole" imeMode="disabled" operator="equal" allowBlank="1" showInputMessage="1" showErrorMessage="1" xr:uid="{00000000-0002-0000-0100-000007000000}">
          <x14:formula1>
            <xm:f>DAY(DATE(YEAR(年度まとめ!$F$2),MOD($A8+8,12)+4,$B8))</xm:f>
          </x14:formula1>
          <xm:sqref>B8:B17 B46:B55 B27:B36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9BFF"/>
    <pageSetUpPr fitToPage="1"/>
  </sheetPr>
  <dimension ref="A1:AH61"/>
  <sheetViews>
    <sheetView showGridLines="0" view="pageBreakPreview" zoomScaleNormal="70" zoomScaleSheetLayoutView="100" zoomScalePageLayoutView="70" workbookViewId="0">
      <selection activeCell="B8" sqref="B8"/>
    </sheetView>
  </sheetViews>
  <sheetFormatPr defaultColWidth="9" defaultRowHeight="15.9" customHeight="1" x14ac:dyDescent="0.45"/>
  <cols>
    <col min="1" max="1" width="4.59765625" style="8" customWidth="1"/>
    <col min="2" max="4" width="2.59765625" style="8" customWidth="1"/>
    <col min="5" max="5" width="4.59765625" style="8" customWidth="1"/>
    <col min="6" max="6" width="2.59765625" style="8" customWidth="1"/>
    <col min="7" max="8" width="4.59765625" style="8" customWidth="1"/>
    <col min="9" max="9" width="2.59765625" style="8" customWidth="1"/>
    <col min="10" max="10" width="4.59765625" style="8" customWidth="1"/>
    <col min="11" max="11" width="2.59765625" style="8" customWidth="1"/>
    <col min="12" max="13" width="14.59765625" style="8" customWidth="1"/>
    <col min="14" max="14" width="8.59765625" style="8" customWidth="1"/>
    <col min="15" max="15" width="2.59765625" style="8" customWidth="1"/>
    <col min="16" max="16" width="8.59765625" style="8" customWidth="1"/>
    <col min="17" max="17" width="2.59765625" style="8" customWidth="1"/>
    <col min="18" max="18" width="8.59765625" style="8" customWidth="1"/>
    <col min="19" max="19" width="2.59765625" style="8" customWidth="1"/>
    <col min="20" max="20" width="8.59765625" style="8" customWidth="1"/>
    <col min="21" max="21" width="2.59765625" style="8" customWidth="1"/>
    <col min="22" max="25" width="10.59765625" style="8" customWidth="1"/>
    <col min="26" max="26" width="14.3984375" style="8" hidden="1" customWidth="1"/>
    <col min="27" max="28" width="4.59765625" style="8" hidden="1" customWidth="1"/>
    <col min="29" max="30" width="13.5" style="8" hidden="1" customWidth="1"/>
    <col min="31" max="32" width="4.59765625" style="8" hidden="1" customWidth="1"/>
    <col min="33" max="34" width="13.5" style="8" hidden="1" customWidth="1"/>
    <col min="35" max="16384" width="9" style="8"/>
  </cols>
  <sheetData>
    <row r="1" spans="1:34" ht="32.1" customHeight="1" x14ac:dyDescent="0.45">
      <c r="A1" s="242" t="str">
        <f ca="1">"ベビーシッター利用内訳表("&amp;IF(D5&lt;10," ","")&amp;DBCS(D5)&amp;IF(D5&lt;10," ","")&amp;"月～"&amp;IF(D43&lt;10," ","")&amp;DBCS(D43)&amp;IF(D43&lt;10," ","")&amp;"月)"</f>
        <v>ベビーシッター利用内訳表( ７ 月～ ９ 月)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3" t="s">
        <v>52</v>
      </c>
      <c r="W1" s="243"/>
      <c r="X1" s="243"/>
      <c r="Y1" s="243"/>
    </row>
    <row r="2" spans="1:34" ht="32.1" customHeight="1" x14ac:dyDescent="0.2">
      <c r="A2" s="235" t="s">
        <v>7</v>
      </c>
      <c r="B2" s="235"/>
      <c r="C2" s="235"/>
      <c r="D2" s="235"/>
      <c r="E2" s="245" t="str">
        <f>IF(年度まとめ!$B$2="","",年度まとめ!$B$2)</f>
        <v/>
      </c>
      <c r="F2" s="246"/>
      <c r="G2" s="246"/>
      <c r="H2" s="246"/>
      <c r="I2" s="246"/>
      <c r="J2" s="246"/>
      <c r="K2" s="247"/>
      <c r="L2" s="30"/>
      <c r="M2" s="30"/>
      <c r="N2" s="244" t="str">
        <f>'保育課設定シート（非表示にする）'!$A$8</f>
        <v>≪注意事項≫
１　割引等を受けた場合には、本用紙に記載のうえ、その理由がわかる書類の写しを添付してください。 
２　対象児童が2人以上いる場合は、児童ごとに分けてご提出ください。 
３　夜間帯（22:00～翌7:00）をご利用いただいた場合は、行を分けて記入してください。
　　また、日付が変わる（深夜0:00を超える）場合も同様に、行を分けて記入してください。
４　ピンク色のセルに入力してください。</v>
      </c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</row>
    <row r="3" spans="1:34" ht="32.1" customHeight="1" x14ac:dyDescent="0.2">
      <c r="A3" s="235" t="s">
        <v>23</v>
      </c>
      <c r="B3" s="235"/>
      <c r="C3" s="235"/>
      <c r="D3" s="235"/>
      <c r="E3" s="236">
        <f ca="1">SUM(M22,M41,M60)</f>
        <v>0</v>
      </c>
      <c r="F3" s="236"/>
      <c r="G3" s="236"/>
      <c r="H3" s="236"/>
      <c r="I3" s="237"/>
      <c r="J3" s="238" t="s">
        <v>9</v>
      </c>
      <c r="K3" s="239"/>
      <c r="L3" s="13"/>
      <c r="M3" s="13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</row>
    <row r="4" spans="1:34" ht="32.1" customHeight="1" x14ac:dyDescent="0.2">
      <c r="A4" s="235" t="s">
        <v>42</v>
      </c>
      <c r="B4" s="235"/>
      <c r="C4" s="235"/>
      <c r="D4" s="235"/>
      <c r="E4" s="248">
        <f ca="1">SUM(X22,X41,X60)</f>
        <v>0</v>
      </c>
      <c r="F4" s="248"/>
      <c r="G4" s="248"/>
      <c r="H4" s="248"/>
      <c r="I4" s="249"/>
      <c r="J4" s="240" t="s">
        <v>4</v>
      </c>
      <c r="K4" s="241"/>
      <c r="L4" s="4"/>
      <c r="M4" s="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</row>
    <row r="5" spans="1:34" ht="36" customHeight="1" x14ac:dyDescent="0.3">
      <c r="A5" s="234" t="str">
        <f ca="1">IF(年度まとめ!$F$2="","",TEXT(DATE(YEAR(年度まとめ!$F$2),MOD(D5+8,12)+4,1),"ggge"))&amp;"年"</f>
        <v>令和8年</v>
      </c>
      <c r="B5" s="234"/>
      <c r="C5" s="234"/>
      <c r="D5" s="233">
        <f ca="1">MOD(_xlfn.SHEET()*3-2+ROUNDDOWN(ROW()/19,0)-1,12)+1</f>
        <v>7</v>
      </c>
      <c r="E5" s="233"/>
      <c r="F5" s="233"/>
      <c r="G5" s="13" t="s">
        <v>37</v>
      </c>
      <c r="H5" s="4"/>
      <c r="I5" s="4"/>
      <c r="J5" s="10"/>
      <c r="K5" s="11"/>
      <c r="L5" s="11"/>
      <c r="M5" s="11"/>
      <c r="N5" s="7"/>
      <c r="O5" s="7"/>
      <c r="P5" s="7"/>
      <c r="Q5" s="7"/>
      <c r="R5" s="7"/>
      <c r="T5" s="116"/>
      <c r="U5" s="116"/>
      <c r="V5" s="116"/>
      <c r="W5" s="229" t="str">
        <f>"※補助上限額(1時間あたり)
日中( 7:00～22:00):"&amp;TEXT(限①,"#,#")&amp;"円
夜間(22:00～24:00, 0:00～ 7:00):"&amp;TEXT(限②,"#,#")&amp;"円"</f>
        <v>※補助上限額(1時間あたり)
日中( 7:00～22:00):2,500円
夜間(22:00～24:00, 0:00～ 7:00):3,500円</v>
      </c>
      <c r="X5" s="229"/>
      <c r="Y5" s="229"/>
    </row>
    <row r="6" spans="1:34" ht="15.9" customHeight="1" x14ac:dyDescent="0.45">
      <c r="A6" s="222" t="s">
        <v>0</v>
      </c>
      <c r="B6" s="222"/>
      <c r="C6" s="222"/>
      <c r="D6" s="217" t="s">
        <v>5</v>
      </c>
      <c r="E6" s="222" t="s">
        <v>8</v>
      </c>
      <c r="F6" s="222"/>
      <c r="G6" s="222"/>
      <c r="H6" s="222"/>
      <c r="I6" s="222"/>
      <c r="J6" s="222"/>
      <c r="K6" s="223" t="s">
        <v>6</v>
      </c>
      <c r="L6" s="224" t="s">
        <v>10</v>
      </c>
      <c r="M6" s="217" t="s">
        <v>53</v>
      </c>
      <c r="N6" s="215" t="s">
        <v>16</v>
      </c>
      <c r="O6" s="216"/>
      <c r="P6" s="224" t="s">
        <v>14</v>
      </c>
      <c r="Q6" s="232"/>
      <c r="R6" s="232"/>
      <c r="S6" s="232"/>
      <c r="T6" s="232"/>
      <c r="U6" s="232"/>
      <c r="V6" s="232"/>
      <c r="W6" s="217" t="s">
        <v>27</v>
      </c>
      <c r="X6" s="218" t="s">
        <v>21</v>
      </c>
      <c r="Y6" s="218" t="s">
        <v>24</v>
      </c>
    </row>
    <row r="7" spans="1:34" ht="36" customHeight="1" thickBot="1" x14ac:dyDescent="0.5">
      <c r="A7" s="222"/>
      <c r="B7" s="231"/>
      <c r="C7" s="222"/>
      <c r="D7" s="230"/>
      <c r="E7" s="231" t="s">
        <v>1</v>
      </c>
      <c r="F7" s="231"/>
      <c r="G7" s="231"/>
      <c r="H7" s="231" t="s">
        <v>2</v>
      </c>
      <c r="I7" s="231"/>
      <c r="J7" s="231"/>
      <c r="K7" s="217"/>
      <c r="L7" s="225"/>
      <c r="M7" s="228"/>
      <c r="N7" s="226"/>
      <c r="O7" s="227"/>
      <c r="P7" s="215" t="s">
        <v>19</v>
      </c>
      <c r="Q7" s="216"/>
      <c r="R7" s="215" t="s">
        <v>18</v>
      </c>
      <c r="S7" s="216"/>
      <c r="T7" s="217" t="s">
        <v>17</v>
      </c>
      <c r="U7" s="217"/>
      <c r="V7" s="172" t="s">
        <v>15</v>
      </c>
      <c r="W7" s="230"/>
      <c r="X7" s="218"/>
      <c r="Y7" s="218"/>
    </row>
    <row r="8" spans="1:34" s="99" customFormat="1" ht="24" customHeight="1" thickTop="1" thickBot="1" x14ac:dyDescent="0.2">
      <c r="A8" s="86">
        <f ca="1">$D5</f>
        <v>7</v>
      </c>
      <c r="B8" s="87"/>
      <c r="C8" s="88" t="s">
        <v>3</v>
      </c>
      <c r="D8" s="32"/>
      <c r="E8" s="89"/>
      <c r="F8" s="90" t="s">
        <v>36</v>
      </c>
      <c r="G8" s="91"/>
      <c r="H8" s="89"/>
      <c r="I8" s="90" t="s">
        <v>36</v>
      </c>
      <c r="J8" s="92"/>
      <c r="K8" s="34" t="str" cm="1">
        <f t="array" aca="1" ref="K8" ca="1">IF(OR(開始時="",COUNTIF('保育課設定シート（非表示にする）'!$G$10:$G$24,開始時)),"",'保育課設定シート（非表示にする）'!$A$5)</f>
        <v/>
      </c>
      <c r="L8" s="171">
        <f ca="1">IF(OR(COUNTBLANK($E8:$J8)&gt;0,COUNTIF(終了時範囲,終了時)=0,COUNTIF(終了分範囲,終了分)=0),0,IF(AND(開始時&gt;=22,TIME(終了時,終了分,0)&lt;TIME(1,0,0)),1,TIME(終了時,終了分,0))-TIME(開始時,開始分,0))</f>
        <v>0</v>
      </c>
      <c r="M8" s="120">
        <f ca="1">AG8-MIN($AG$19,AG8)</f>
        <v>0</v>
      </c>
      <c r="N8" s="94"/>
      <c r="O8" s="95" t="s">
        <v>4</v>
      </c>
      <c r="P8" s="96"/>
      <c r="Q8" s="95" t="s">
        <v>4</v>
      </c>
      <c r="R8" s="96"/>
      <c r="S8" s="95" t="s">
        <v>4</v>
      </c>
      <c r="T8" s="96"/>
      <c r="U8" s="95" t="s">
        <v>4</v>
      </c>
      <c r="V8" s="97">
        <f>P8-R8+T8</f>
        <v>0</v>
      </c>
      <c r="W8" s="97">
        <f>N8-V8</f>
        <v>0</v>
      </c>
      <c r="X8" s="122">
        <f ca="1">ROUNDDOWN(ROUND($M8*24*上限,5),0)</f>
        <v>0</v>
      </c>
      <c r="Y8" s="122">
        <f ca="1">MIN(W8:X8)</f>
        <v>0</v>
      </c>
      <c r="Z8" s="117">
        <f ca="1">$L8-ROUNDDOWN(MIN(TIME(0,MINUTE($H$22),0),MAX(0,$L8-($W8/IF($K8="",限①,限②)/24)))*24*60,0)/24/60</f>
        <v>0</v>
      </c>
      <c r="AA8" s="119">
        <f ca="1">MAX(ROUNDDOWN(限①/60,0)-(ROUNDDOWN(上限/60,0)-MAX(ROUNDDOWN(Z8*24*上限,0)-$W8,0)),0)</f>
        <v>0</v>
      </c>
      <c r="AB8" s="98">
        <f ca="1">IF(AA8=0,60,RANK(AA8,AA$8:AA$17))</f>
        <v>60</v>
      </c>
      <c r="AC8" s="117">
        <f ca="1">Z8-TIME(0,IF(MINUTE($Z$19)&gt;=$AB8,1,0),0)</f>
        <v>0</v>
      </c>
      <c r="AD8" s="117">
        <f ca="1">AC8-IF(上限=限①,MIN($AC$19,AC8),0)</f>
        <v>0</v>
      </c>
      <c r="AE8" s="119">
        <f ca="1">MAX(ROUNDDOWN(限②/60,0)-(ROUNDDOWN(上限/60,0)-MAX(ROUNDDOWN(AD8*24*上限,0)-$W8,0)),0)</f>
        <v>0</v>
      </c>
      <c r="AF8" s="99">
        <f t="shared" ref="AF8:AF17" ca="1" si="0">IF(AE8=0,60,RANK(AE8,AE$8:AE$17))</f>
        <v>60</v>
      </c>
      <c r="AG8" s="117">
        <f ca="1">AD8-TIME(0,IF(MINUTE(AD$19)&gt;=$AF8,1,0),0)</f>
        <v>0</v>
      </c>
      <c r="AH8" s="117">
        <f ca="1">AG8-MIN($AG$19,AG8)</f>
        <v>0</v>
      </c>
    </row>
    <row r="9" spans="1:34" s="99" customFormat="1" ht="24" customHeight="1" thickTop="1" thickBot="1" x14ac:dyDescent="0.2">
      <c r="A9" s="100">
        <f ca="1">A8</f>
        <v>7</v>
      </c>
      <c r="B9" s="101"/>
      <c r="C9" s="102" t="s">
        <v>3</v>
      </c>
      <c r="D9" s="41"/>
      <c r="E9" s="103"/>
      <c r="F9" s="104" t="s">
        <v>35</v>
      </c>
      <c r="G9" s="105"/>
      <c r="H9" s="103"/>
      <c r="I9" s="104" t="s">
        <v>35</v>
      </c>
      <c r="J9" s="106"/>
      <c r="K9" s="42" t="str">
        <f>IF(OR($E9="",COUNTIF('保育課設定シート（非表示にする）'!$G$10:$G$24,$E9)),"",'保育課設定シート（非表示にする）'!$A$5)</f>
        <v/>
      </c>
      <c r="L9" s="107">
        <f ca="1">IF(OR(COUNTBLANK($E9:$J9)&gt;0,COUNTIF(終了時範囲,終了時)=0,COUNTIF(終了分範囲,終了分)=0),0,IF(AND(開始時&gt;=22,TIME(終了時,終了分,0)&lt;TIME(1,0,0)),1,TIME(終了時,終了分,0))-TIME(開始時,開始分,0))</f>
        <v>0</v>
      </c>
      <c r="M9" s="121">
        <f ca="1">AG9-MIN($AG$19-(SUM($AG$8:$AG8)-SUM($AH$8:$AH8)),AG9)</f>
        <v>0</v>
      </c>
      <c r="N9" s="108"/>
      <c r="O9" s="109" t="s">
        <v>4</v>
      </c>
      <c r="P9" s="110"/>
      <c r="Q9" s="109" t="s">
        <v>4</v>
      </c>
      <c r="R9" s="110"/>
      <c r="S9" s="109" t="s">
        <v>4</v>
      </c>
      <c r="T9" s="110"/>
      <c r="U9" s="109" t="s">
        <v>4</v>
      </c>
      <c r="V9" s="111">
        <f t="shared" ref="V9:V17" si="1">P9-R9+T9</f>
        <v>0</v>
      </c>
      <c r="W9" s="111">
        <f>N9-V9</f>
        <v>0</v>
      </c>
      <c r="X9" s="123">
        <f ca="1">ROUNDDOWN(ROUND($M9*24*上限,5),0)</f>
        <v>0</v>
      </c>
      <c r="Y9" s="123">
        <f t="shared" ref="Y9:Y17" ca="1" si="2">MIN(W9:X9)</f>
        <v>0</v>
      </c>
      <c r="Z9" s="117">
        <f ca="1">$L9-MAX(0,ROUNDDOWN(MIN(TIME(0,MINUTE($H$22),0)-SUM($L$8:$L8)+SUM(Z$8:Z8),MAX(0,$L9-($W9/IF($K9="",限①,限②)/24)))*24*60,0)/24/60)</f>
        <v>0</v>
      </c>
      <c r="AA9" s="119">
        <f ca="1">MAX(ROUNDDOWN(限①/60,0)-(ROUNDDOWN(上限/60,0)-MAX(ROUNDDOWN(Z9*24*上限,0)-$W9,0)),0)</f>
        <v>0</v>
      </c>
      <c r="AB9" s="99">
        <f t="shared" ref="AB9:AB17" ca="1" si="3">IF(AA9=0,60,RANK(AA9,AA$8:AA$17))</f>
        <v>60</v>
      </c>
      <c r="AC9" s="117">
        <f t="shared" ref="AC9:AC17" ca="1" si="4">Z9-TIME(0,IF(MINUTE($Z$19)&gt;=$AB9,1,0),0)</f>
        <v>0</v>
      </c>
      <c r="AD9" s="117">
        <f ca="1">AC9-IF(上限=限①,MIN($AC$19-(SUM($AC$8:$AC8)-SUM($AD$8:$AD8)),AC9),0)</f>
        <v>0</v>
      </c>
      <c r="AE9" s="98">
        <f ca="1">MAX(ROUNDDOWN(限②/60,0)-(ROUNDDOWN(上限/60,0)-MAX(ROUNDDOWN(AD9*24*上限,0)-$W9,0)),0)</f>
        <v>0</v>
      </c>
      <c r="AF9" s="99">
        <f t="shared" ca="1" si="0"/>
        <v>60</v>
      </c>
      <c r="AG9" s="117">
        <f t="shared" ref="AG9:AG17" ca="1" si="5">AD9-TIME(0,IF(MINUTE(AD$19)&gt;=$AF9,1,0),0)</f>
        <v>0</v>
      </c>
      <c r="AH9" s="117">
        <f ca="1">AG9-MIN($AG$19-(SUM($AG$8:$AG8)-SUM($AH$8:$AH8)),AG9)</f>
        <v>0</v>
      </c>
    </row>
    <row r="10" spans="1:34" s="99" customFormat="1" ht="24" customHeight="1" thickTop="1" thickBot="1" x14ac:dyDescent="0.2">
      <c r="A10" s="112">
        <f t="shared" ref="A10:A17" ca="1" si="6">A9</f>
        <v>7</v>
      </c>
      <c r="B10" s="87"/>
      <c r="C10" s="95" t="s">
        <v>3</v>
      </c>
      <c r="D10" s="37"/>
      <c r="E10" s="89"/>
      <c r="F10" s="90" t="s">
        <v>35</v>
      </c>
      <c r="G10" s="91"/>
      <c r="H10" s="89"/>
      <c r="I10" s="90" t="s">
        <v>35</v>
      </c>
      <c r="J10" s="92"/>
      <c r="K10" s="33" t="str">
        <f>IF(OR($E10="",COUNTIF('保育課設定シート（非表示にする）'!$G$10:$G$24,$E10)),"",'保育課設定シート（非表示にする）'!$A$5)</f>
        <v/>
      </c>
      <c r="L10" s="171">
        <f ca="1">IF(OR(COUNTBLANK($E10:$J10)&gt;0,COUNTIF(終了時範囲,終了時)=0,COUNTIF(終了分範囲,終了分)=0),0,IF(AND(開始時&gt;=22,TIME(終了時,終了分,0)&lt;TIME(1,0,0)),1,TIME(終了時,終了分,0))-TIME(開始時,開始分,0))</f>
        <v>0</v>
      </c>
      <c r="M10" s="120">
        <f ca="1">AG10-MIN($AG$19-(SUM($AG$8:$AG9)-SUM($AH$8:$AH9)),AG10)</f>
        <v>0</v>
      </c>
      <c r="N10" s="94"/>
      <c r="O10" s="95" t="s">
        <v>4</v>
      </c>
      <c r="P10" s="96"/>
      <c r="Q10" s="95" t="s">
        <v>4</v>
      </c>
      <c r="R10" s="96"/>
      <c r="S10" s="95" t="s">
        <v>4</v>
      </c>
      <c r="T10" s="96"/>
      <c r="U10" s="95" t="s">
        <v>4</v>
      </c>
      <c r="V10" s="97">
        <f t="shared" si="1"/>
        <v>0</v>
      </c>
      <c r="W10" s="97">
        <f t="shared" ref="W10:W17" si="7">N10-V10</f>
        <v>0</v>
      </c>
      <c r="X10" s="122">
        <f ca="1">ROUNDDOWN(ROUND($M10*24*上限,5),0)</f>
        <v>0</v>
      </c>
      <c r="Y10" s="122">
        <f t="shared" ca="1" si="2"/>
        <v>0</v>
      </c>
      <c r="Z10" s="117">
        <f ca="1">$L10-MAX(0,ROUNDDOWN(MIN(TIME(0,MINUTE($H$22),0)-SUM($L$8:$L9)+SUM(Z$8:Z9),MAX(0,$L10-($W10/IF($K10="",限①,限②)/24)))*24*60,0)/24/60)</f>
        <v>0</v>
      </c>
      <c r="AA10" s="119">
        <f ca="1">MAX(ROUNDDOWN(限①/60,0)-(ROUNDDOWN(上限/60,0)-MAX(ROUNDDOWN(Z10*24*上限,0)-$W10,0)),0)</f>
        <v>0</v>
      </c>
      <c r="AB10" s="99">
        <f t="shared" ca="1" si="3"/>
        <v>60</v>
      </c>
      <c r="AC10" s="117">
        <f t="shared" ca="1" si="4"/>
        <v>0</v>
      </c>
      <c r="AD10" s="117">
        <f ca="1">AC10-IF(上限=限①,MIN($AC$19-(SUM($AC$8:$AC9)-SUM($AD$8:$AD9)),AC10),0)</f>
        <v>0</v>
      </c>
      <c r="AE10" s="98">
        <f ca="1">MAX(ROUNDDOWN(限②/60,0)-(ROUNDDOWN(上限/60,0)-MAX(ROUNDDOWN(AD10*24*上限,0)-$W10,0)),0)</f>
        <v>0</v>
      </c>
      <c r="AF10" s="99">
        <f t="shared" ca="1" si="0"/>
        <v>60</v>
      </c>
      <c r="AG10" s="117">
        <f t="shared" ca="1" si="5"/>
        <v>0</v>
      </c>
      <c r="AH10" s="117">
        <f ca="1">AG10-MIN($AG$19-(SUM($AG$8:$AG9)-SUM($AH$8:$AH9)),AG10)</f>
        <v>0</v>
      </c>
    </row>
    <row r="11" spans="1:34" s="99" customFormat="1" ht="24" customHeight="1" thickTop="1" thickBot="1" x14ac:dyDescent="0.2">
      <c r="A11" s="100">
        <f t="shared" ca="1" si="6"/>
        <v>7</v>
      </c>
      <c r="B11" s="101"/>
      <c r="C11" s="102" t="s">
        <v>3</v>
      </c>
      <c r="D11" s="43"/>
      <c r="E11" s="103"/>
      <c r="F11" s="104" t="s">
        <v>35</v>
      </c>
      <c r="G11" s="105"/>
      <c r="H11" s="103"/>
      <c r="I11" s="104" t="s">
        <v>35</v>
      </c>
      <c r="J11" s="106"/>
      <c r="K11" s="39" t="str">
        <f>IF(OR($E11="",COUNTIF('保育課設定シート（非表示にする）'!$G$10:$G$24,$E11)),"",'保育課設定シート（非表示にする）'!$A$5)</f>
        <v/>
      </c>
      <c r="L11" s="107">
        <f ca="1">IF(OR(COUNTBLANK($E11:$J11)&gt;0,COUNTIF(終了時範囲,終了時)=0,COUNTIF(終了分範囲,終了分)=0),0,IF(AND(開始時&gt;=22,TIME(終了時,終了分,0)&lt;TIME(1,0,0)),1,TIME(終了時,終了分,0))-TIME(開始時,開始分,0))</f>
        <v>0</v>
      </c>
      <c r="M11" s="121">
        <f ca="1">AG11-MIN($AG$19-(SUM($AG$8:$AG10)-SUM($AH$8:$AH10)),AG11)</f>
        <v>0</v>
      </c>
      <c r="N11" s="108"/>
      <c r="O11" s="109" t="s">
        <v>4</v>
      </c>
      <c r="P11" s="110"/>
      <c r="Q11" s="109" t="s">
        <v>4</v>
      </c>
      <c r="R11" s="110"/>
      <c r="S11" s="109" t="s">
        <v>4</v>
      </c>
      <c r="T11" s="110"/>
      <c r="U11" s="109" t="s">
        <v>4</v>
      </c>
      <c r="V11" s="111">
        <f t="shared" si="1"/>
        <v>0</v>
      </c>
      <c r="W11" s="111">
        <f t="shared" si="7"/>
        <v>0</v>
      </c>
      <c r="X11" s="123">
        <f ca="1">ROUNDDOWN(ROUND($M11*24*上限,5),0)</f>
        <v>0</v>
      </c>
      <c r="Y11" s="123">
        <f t="shared" ca="1" si="2"/>
        <v>0</v>
      </c>
      <c r="Z11" s="117">
        <f ca="1">$L11-MAX(0,ROUNDDOWN(MIN(TIME(0,MINUTE($H$22),0)-SUM($L$8:$L10)+SUM(Z$8:Z10),MAX(0,$L11-($W11/IF($K11="",限①,限②)/24)))*24*60,0)/24/60)</f>
        <v>0</v>
      </c>
      <c r="AA11" s="119">
        <f ca="1">MAX(ROUNDDOWN(限①/60,0)-(ROUNDDOWN(上限/60,0)-MAX(ROUNDDOWN(Z11*24*上限,0)-$W11,0)),0)</f>
        <v>0</v>
      </c>
      <c r="AB11" s="99">
        <f t="shared" ca="1" si="3"/>
        <v>60</v>
      </c>
      <c r="AC11" s="117">
        <f t="shared" ca="1" si="4"/>
        <v>0</v>
      </c>
      <c r="AD11" s="117">
        <f ca="1">AC11-IF(上限=限①,MIN($AC$19-(SUM($AC$8:$AC10)-SUM($AD$8:$AD10)),AC11),0)</f>
        <v>0</v>
      </c>
      <c r="AE11" s="98">
        <f ca="1">MAX(ROUNDDOWN(限②/60,0)-(ROUNDDOWN(上限/60,0)-MAX(ROUNDDOWN(AD11*24*上限,0)-$W11,0)),0)</f>
        <v>0</v>
      </c>
      <c r="AF11" s="99">
        <f t="shared" ca="1" si="0"/>
        <v>60</v>
      </c>
      <c r="AG11" s="117">
        <f t="shared" ca="1" si="5"/>
        <v>0</v>
      </c>
      <c r="AH11" s="117">
        <f ca="1">AG11-MIN($AG$19-(SUM($AG$8:$AG10)-SUM($AH$8:$AH10)),AG11)</f>
        <v>0</v>
      </c>
    </row>
    <row r="12" spans="1:34" s="99" customFormat="1" ht="24" customHeight="1" thickTop="1" thickBot="1" x14ac:dyDescent="0.2">
      <c r="A12" s="112">
        <f t="shared" ca="1" si="6"/>
        <v>7</v>
      </c>
      <c r="B12" s="87"/>
      <c r="C12" s="95" t="s">
        <v>3</v>
      </c>
      <c r="D12" s="35"/>
      <c r="E12" s="89"/>
      <c r="F12" s="90" t="s">
        <v>35</v>
      </c>
      <c r="G12" s="91"/>
      <c r="H12" s="89"/>
      <c r="I12" s="90" t="s">
        <v>35</v>
      </c>
      <c r="J12" s="92"/>
      <c r="K12" s="36" t="str">
        <f>IF(OR($E12="",COUNTIF('保育課設定シート（非表示にする）'!$G$10:$G$24,$E12)),"",'保育課設定シート（非表示にする）'!$A$5)</f>
        <v/>
      </c>
      <c r="L12" s="171">
        <f ca="1">IF(OR(COUNTBLANK($E12:$J12)&gt;0,COUNTIF(終了時範囲,終了時)=0,COUNTIF(終了分範囲,終了分)=0),0,IF(AND(開始時&gt;=22,TIME(終了時,終了分,0)&lt;TIME(1,0,0)),1,TIME(終了時,終了分,0))-TIME(開始時,開始分,0))</f>
        <v>0</v>
      </c>
      <c r="M12" s="120">
        <f ca="1">AG12-MIN($AG$19-(SUM($AG$8:$AG11)-SUM($AH$8:$AH11)),AG12)</f>
        <v>0</v>
      </c>
      <c r="N12" s="94"/>
      <c r="O12" s="95" t="s">
        <v>4</v>
      </c>
      <c r="P12" s="96"/>
      <c r="Q12" s="95" t="s">
        <v>4</v>
      </c>
      <c r="R12" s="96"/>
      <c r="S12" s="95" t="s">
        <v>4</v>
      </c>
      <c r="T12" s="96"/>
      <c r="U12" s="95" t="s">
        <v>4</v>
      </c>
      <c r="V12" s="97">
        <f t="shared" si="1"/>
        <v>0</v>
      </c>
      <c r="W12" s="97">
        <f t="shared" si="7"/>
        <v>0</v>
      </c>
      <c r="X12" s="122">
        <f ca="1">ROUNDDOWN(ROUND($M12*24*上限,5),0)</f>
        <v>0</v>
      </c>
      <c r="Y12" s="122">
        <f t="shared" ca="1" si="2"/>
        <v>0</v>
      </c>
      <c r="Z12" s="117">
        <f ca="1">$L12-MAX(0,ROUNDDOWN(MIN(TIME(0,MINUTE($H$22),0)-SUM($L$8:$L11)+SUM(Z$8:Z11),MAX(0,$L12-($W12/IF($K12="",限①,限②)/24)))*24*60,0)/24/60)</f>
        <v>0</v>
      </c>
      <c r="AA12" s="119">
        <f ca="1">MAX(ROUNDDOWN(限①/60,0)-(ROUNDDOWN(上限/60,0)-MAX(ROUNDDOWN(Z12*24*上限,0)-$W12,0)),0)</f>
        <v>0</v>
      </c>
      <c r="AB12" s="99">
        <f t="shared" ca="1" si="3"/>
        <v>60</v>
      </c>
      <c r="AC12" s="117">
        <f t="shared" ca="1" si="4"/>
        <v>0</v>
      </c>
      <c r="AD12" s="117">
        <f ca="1">AC12-IF(上限=限①,MIN($AC$19-(SUM($AC$8:$AC11)-SUM($AD$8:$AD11)),AC12),0)</f>
        <v>0</v>
      </c>
      <c r="AE12" s="98">
        <f ca="1">MAX(ROUNDDOWN(限②/60,0)-(ROUNDDOWN(上限/60,0)-MAX(ROUNDDOWN(AD12*24*上限,0)-$W12,0)),0)</f>
        <v>0</v>
      </c>
      <c r="AF12" s="99">
        <f t="shared" ca="1" si="0"/>
        <v>60</v>
      </c>
      <c r="AG12" s="117">
        <f t="shared" ca="1" si="5"/>
        <v>0</v>
      </c>
      <c r="AH12" s="117">
        <f ca="1">AG12-MIN($AG$19-(SUM($AG$8:$AG11)-SUM($AH$8:$AH11)),AG12)</f>
        <v>0</v>
      </c>
    </row>
    <row r="13" spans="1:34" s="99" customFormat="1" ht="24" customHeight="1" thickTop="1" thickBot="1" x14ac:dyDescent="0.2">
      <c r="A13" s="100">
        <f t="shared" ca="1" si="6"/>
        <v>7</v>
      </c>
      <c r="B13" s="101"/>
      <c r="C13" s="102" t="s">
        <v>3</v>
      </c>
      <c r="D13" s="41"/>
      <c r="E13" s="103"/>
      <c r="F13" s="104" t="s">
        <v>35</v>
      </c>
      <c r="G13" s="105"/>
      <c r="H13" s="103"/>
      <c r="I13" s="104" t="s">
        <v>35</v>
      </c>
      <c r="J13" s="106"/>
      <c r="K13" s="42" t="str">
        <f>IF(OR($E13="",COUNTIF('保育課設定シート（非表示にする）'!$G$10:$G$24,$E13)),"",'保育課設定シート（非表示にする）'!$A$5)</f>
        <v/>
      </c>
      <c r="L13" s="107">
        <f ca="1">IF(OR(COUNTBLANK($E13:$J13)&gt;0,COUNTIF(終了時範囲,終了時)=0,COUNTIF(終了分範囲,終了分)=0),0,IF(AND(開始時&gt;=22,TIME(終了時,終了分,0)&lt;TIME(1,0,0)),1,TIME(終了時,終了分,0))-TIME(開始時,開始分,0))</f>
        <v>0</v>
      </c>
      <c r="M13" s="121">
        <f ca="1">AG13-MIN($AG$19-(SUM($AG$8:$AG12)-SUM($AH$8:$AH12)),AG13)</f>
        <v>0</v>
      </c>
      <c r="N13" s="108"/>
      <c r="O13" s="109" t="s">
        <v>4</v>
      </c>
      <c r="P13" s="110"/>
      <c r="Q13" s="109" t="s">
        <v>4</v>
      </c>
      <c r="R13" s="110"/>
      <c r="S13" s="109" t="s">
        <v>4</v>
      </c>
      <c r="T13" s="110"/>
      <c r="U13" s="109" t="s">
        <v>4</v>
      </c>
      <c r="V13" s="111">
        <f>P13-R13+T13</f>
        <v>0</v>
      </c>
      <c r="W13" s="111">
        <f t="shared" si="7"/>
        <v>0</v>
      </c>
      <c r="X13" s="123">
        <f ca="1">ROUNDDOWN(ROUND($M13*24*上限,5),0)</f>
        <v>0</v>
      </c>
      <c r="Y13" s="123">
        <f t="shared" ca="1" si="2"/>
        <v>0</v>
      </c>
      <c r="Z13" s="117">
        <f ca="1">$L13-MAX(0,ROUNDDOWN(MIN(TIME(0,MINUTE($H$22),0)-SUM($L$8:$L12)+SUM(Z$8:Z12),MAX(0,$L13-($W13/IF($K13="",限①,限②)/24)))*24*60,0)/24/60)</f>
        <v>0</v>
      </c>
      <c r="AA13" s="119">
        <f ca="1">MAX(ROUNDDOWN(限①/60,0)-(ROUNDDOWN(上限/60,0)-MAX(ROUNDDOWN(Z13*24*上限,0)-$W13,0)),0)</f>
        <v>0</v>
      </c>
      <c r="AB13" s="99">
        <f t="shared" ca="1" si="3"/>
        <v>60</v>
      </c>
      <c r="AC13" s="117">
        <f t="shared" ca="1" si="4"/>
        <v>0</v>
      </c>
      <c r="AD13" s="117">
        <f ca="1">AC13-IF(上限=限①,MIN($AC$19-(SUM($AC$8:$AC12)-SUM($AD$8:$AD12)),AC13),0)</f>
        <v>0</v>
      </c>
      <c r="AE13" s="98">
        <f ca="1">MAX(ROUNDDOWN(限②/60,0)-(ROUNDDOWN(上限/60,0)-MAX(ROUNDDOWN(AD13*24*上限,0)-$W13,0)),0)</f>
        <v>0</v>
      </c>
      <c r="AF13" s="99">
        <f t="shared" ca="1" si="0"/>
        <v>60</v>
      </c>
      <c r="AG13" s="117">
        <f t="shared" ca="1" si="5"/>
        <v>0</v>
      </c>
      <c r="AH13" s="117">
        <f ca="1">AG13-MIN($AG$19-(SUM($AG$8:$AG12)-SUM($AH$8:$AH12)),AG13)</f>
        <v>0</v>
      </c>
    </row>
    <row r="14" spans="1:34" s="99" customFormat="1" ht="24" customHeight="1" thickTop="1" thickBot="1" x14ac:dyDescent="0.2">
      <c r="A14" s="112">
        <f t="shared" ca="1" si="6"/>
        <v>7</v>
      </c>
      <c r="B14" s="87"/>
      <c r="C14" s="95" t="s">
        <v>3</v>
      </c>
      <c r="D14" s="35"/>
      <c r="E14" s="89"/>
      <c r="F14" s="90" t="s">
        <v>35</v>
      </c>
      <c r="G14" s="91"/>
      <c r="H14" s="89"/>
      <c r="I14" s="90" t="s">
        <v>35</v>
      </c>
      <c r="J14" s="92"/>
      <c r="K14" s="36" t="str">
        <f>IF(OR($E14="",COUNTIF('保育課設定シート（非表示にする）'!$G$10:$G$24,$E14)),"",'保育課設定シート（非表示にする）'!$A$5)</f>
        <v/>
      </c>
      <c r="L14" s="171">
        <f ca="1">IF(OR(COUNTBLANK($E14:$J14)&gt;0,COUNTIF(終了時範囲,終了時)=0,COUNTIF(終了分範囲,終了分)=0),0,IF(AND(開始時&gt;=22,TIME(終了時,終了分,0)&lt;TIME(1,0,0)),1,TIME(終了時,終了分,0))-TIME(開始時,開始分,0))</f>
        <v>0</v>
      </c>
      <c r="M14" s="120">
        <f ca="1">AG14-MIN($AG$19-(SUM($AG$8:$AG13)-SUM($AH$8:$AH13)),AG14)</f>
        <v>0</v>
      </c>
      <c r="N14" s="94"/>
      <c r="O14" s="95" t="s">
        <v>4</v>
      </c>
      <c r="P14" s="96"/>
      <c r="Q14" s="95" t="s">
        <v>4</v>
      </c>
      <c r="R14" s="96"/>
      <c r="S14" s="95" t="s">
        <v>4</v>
      </c>
      <c r="T14" s="96"/>
      <c r="U14" s="95" t="s">
        <v>4</v>
      </c>
      <c r="V14" s="97">
        <f t="shared" si="1"/>
        <v>0</v>
      </c>
      <c r="W14" s="97">
        <f t="shared" si="7"/>
        <v>0</v>
      </c>
      <c r="X14" s="122">
        <f ca="1">ROUNDDOWN(ROUND($M14*24*上限,5),0)</f>
        <v>0</v>
      </c>
      <c r="Y14" s="122">
        <f t="shared" ca="1" si="2"/>
        <v>0</v>
      </c>
      <c r="Z14" s="117">
        <f ca="1">$L14-MAX(0,ROUNDDOWN(MIN(TIME(0,MINUTE($H$22),0)-SUM($L$8:$L13)+SUM(Z$8:Z13),MAX(0,$L14-($W14/IF($K14="",限①,限②)/24)))*24*60,0)/24/60)</f>
        <v>0</v>
      </c>
      <c r="AA14" s="119">
        <f ca="1">MAX(ROUNDDOWN(限①/60,0)-(ROUNDDOWN(上限/60,0)-MAX(ROUNDDOWN(Z14*24*上限,0)-$W14,0)),0)</f>
        <v>0</v>
      </c>
      <c r="AB14" s="99">
        <f t="shared" ca="1" si="3"/>
        <v>60</v>
      </c>
      <c r="AC14" s="117">
        <f t="shared" ca="1" si="4"/>
        <v>0</v>
      </c>
      <c r="AD14" s="117">
        <f ca="1">AC14-IF(上限=限①,MIN($AC$19-(SUM($AC$8:$AC13)-SUM($AD$8:$AD13)),AC14),0)</f>
        <v>0</v>
      </c>
      <c r="AE14" s="98">
        <f ca="1">MAX(ROUNDDOWN(限②/60,0)-(ROUNDDOWN(上限/60,0)-MAX(ROUNDDOWN(AD14*24*上限,0)-$W14,0)),0)</f>
        <v>0</v>
      </c>
      <c r="AF14" s="99">
        <f t="shared" ca="1" si="0"/>
        <v>60</v>
      </c>
      <c r="AG14" s="117">
        <f t="shared" ca="1" si="5"/>
        <v>0</v>
      </c>
      <c r="AH14" s="117">
        <f ca="1">AG14-MIN($AG$19-(SUM($AG$8:$AG13)-SUM($AH$8:$AH13)),AG14)</f>
        <v>0</v>
      </c>
    </row>
    <row r="15" spans="1:34" s="99" customFormat="1" ht="24" customHeight="1" thickTop="1" thickBot="1" x14ac:dyDescent="0.2">
      <c r="A15" s="100">
        <f t="shared" ca="1" si="6"/>
        <v>7</v>
      </c>
      <c r="B15" s="101"/>
      <c r="C15" s="102" t="s">
        <v>3</v>
      </c>
      <c r="D15" s="41"/>
      <c r="E15" s="113"/>
      <c r="F15" s="104" t="s">
        <v>35</v>
      </c>
      <c r="G15" s="105"/>
      <c r="H15" s="103"/>
      <c r="I15" s="104" t="s">
        <v>35</v>
      </c>
      <c r="J15" s="106"/>
      <c r="K15" s="42" t="str">
        <f>IF(OR($E15="",COUNTIF('保育課設定シート（非表示にする）'!$G$10:$G$24,$E15)),"",'保育課設定シート（非表示にする）'!$A$5)</f>
        <v/>
      </c>
      <c r="L15" s="107">
        <f ca="1">IF(OR(COUNTBLANK($E15:$J15)&gt;0,COUNTIF(終了時範囲,終了時)=0,COUNTIF(終了分範囲,終了分)=0),0,IF(AND(開始時&gt;=22,TIME(終了時,終了分,0)&lt;TIME(1,0,0)),1,TIME(終了時,終了分,0))-TIME(開始時,開始分,0))</f>
        <v>0</v>
      </c>
      <c r="M15" s="121">
        <f ca="1">AG15-MIN($AG$19-(SUM($AG$8:$AG14)-SUM($AH$8:$AH14)),AG15)</f>
        <v>0</v>
      </c>
      <c r="N15" s="108"/>
      <c r="O15" s="109" t="s">
        <v>4</v>
      </c>
      <c r="P15" s="110"/>
      <c r="Q15" s="109" t="s">
        <v>4</v>
      </c>
      <c r="R15" s="110"/>
      <c r="S15" s="109" t="s">
        <v>4</v>
      </c>
      <c r="T15" s="110"/>
      <c r="U15" s="109" t="s">
        <v>4</v>
      </c>
      <c r="V15" s="111">
        <f t="shared" si="1"/>
        <v>0</v>
      </c>
      <c r="W15" s="111">
        <f t="shared" si="7"/>
        <v>0</v>
      </c>
      <c r="X15" s="123">
        <f ca="1">ROUNDDOWN(ROUND($M15*24*上限,5),0)</f>
        <v>0</v>
      </c>
      <c r="Y15" s="123">
        <f t="shared" ca="1" si="2"/>
        <v>0</v>
      </c>
      <c r="Z15" s="117">
        <f ca="1">$L15-MAX(0,ROUNDDOWN(MIN(TIME(0,MINUTE($H$22),0)-SUM($L$8:$L14)+SUM(Z$8:Z14),MAX(0,$L15-($W15/IF($K15="",限①,限②)/24)))*24*60,0)/24/60)</f>
        <v>0</v>
      </c>
      <c r="AA15" s="119">
        <f ca="1">MAX(ROUNDDOWN(限①/60,0)-(ROUNDDOWN(上限/60,0)-MAX(ROUNDDOWN(Z15*24*上限,0)-$W15,0)),0)</f>
        <v>0</v>
      </c>
      <c r="AB15" s="99">
        <f t="shared" ca="1" si="3"/>
        <v>60</v>
      </c>
      <c r="AC15" s="117">
        <f t="shared" ca="1" si="4"/>
        <v>0</v>
      </c>
      <c r="AD15" s="117">
        <f ca="1">AC15-IF(上限=限①,MIN($AC$19-(SUM($AC$8:$AC14)-SUM($AD$8:$AD14)),AC15),0)</f>
        <v>0</v>
      </c>
      <c r="AE15" s="98">
        <f ca="1">MAX(ROUNDDOWN(限②/60,0)-(ROUNDDOWN(上限/60,0)-MAX(ROUNDDOWN(AD15*24*上限,0)-$W15,0)),0)</f>
        <v>0</v>
      </c>
      <c r="AF15" s="99">
        <f t="shared" ca="1" si="0"/>
        <v>60</v>
      </c>
      <c r="AG15" s="117">
        <f t="shared" ca="1" si="5"/>
        <v>0</v>
      </c>
      <c r="AH15" s="117">
        <f ca="1">AG15-MIN($AG$19-(SUM($AG$8:$AG14)-SUM($AH$8:$AH14)),AG15)</f>
        <v>0</v>
      </c>
    </row>
    <row r="16" spans="1:34" s="99" customFormat="1" ht="24" customHeight="1" thickTop="1" thickBot="1" x14ac:dyDescent="0.2">
      <c r="A16" s="112">
        <f t="shared" ca="1" si="6"/>
        <v>7</v>
      </c>
      <c r="B16" s="87"/>
      <c r="C16" s="95" t="s">
        <v>3</v>
      </c>
      <c r="D16" s="35"/>
      <c r="E16" s="89"/>
      <c r="F16" s="90" t="s">
        <v>35</v>
      </c>
      <c r="G16" s="91"/>
      <c r="H16" s="89"/>
      <c r="I16" s="90" t="s">
        <v>35</v>
      </c>
      <c r="J16" s="92"/>
      <c r="K16" s="36" t="str">
        <f>IF(OR($E16="",COUNTIF('保育課設定シート（非表示にする）'!$G$10:$G$24,$E16)),"",'保育課設定シート（非表示にする）'!$A$5)</f>
        <v/>
      </c>
      <c r="L16" s="171">
        <f ca="1">IF(OR(COUNTBLANK($E16:$J16)&gt;0,COUNTIF(終了時範囲,終了時)=0,COUNTIF(終了分範囲,終了分)=0),0,IF(AND(開始時&gt;=22,TIME(終了時,終了分,0)&lt;TIME(1,0,0)),1,TIME(終了時,終了分,0))-TIME(開始時,開始分,0))</f>
        <v>0</v>
      </c>
      <c r="M16" s="120">
        <f ca="1">AG16-MIN($AG$19-(SUM($AG$8:$AG15)-SUM($AH$8:$AH15)),AG16)</f>
        <v>0</v>
      </c>
      <c r="N16" s="94"/>
      <c r="O16" s="95" t="s">
        <v>4</v>
      </c>
      <c r="P16" s="96"/>
      <c r="Q16" s="95" t="s">
        <v>4</v>
      </c>
      <c r="R16" s="96"/>
      <c r="S16" s="95" t="s">
        <v>4</v>
      </c>
      <c r="T16" s="96"/>
      <c r="U16" s="95" t="s">
        <v>4</v>
      </c>
      <c r="V16" s="97">
        <f t="shared" si="1"/>
        <v>0</v>
      </c>
      <c r="W16" s="97">
        <f t="shared" si="7"/>
        <v>0</v>
      </c>
      <c r="X16" s="122">
        <f ca="1">ROUNDDOWN(ROUND($M16*24*上限,5),0)</f>
        <v>0</v>
      </c>
      <c r="Y16" s="122">
        <f t="shared" ca="1" si="2"/>
        <v>0</v>
      </c>
      <c r="Z16" s="117">
        <f ca="1">$L16-MAX(0,ROUNDDOWN(MIN(TIME(0,MINUTE($H$22),0)-SUM($L$8:$L15)+SUM(Z$8:Z15),MAX(0,$L16-($W16/IF($K16="",限①,限②)/24)))*24*60,0)/24/60)</f>
        <v>0</v>
      </c>
      <c r="AA16" s="119">
        <f ca="1">MAX(ROUNDDOWN(限①/60,0)-(ROUNDDOWN(上限/60,0)-MAX(ROUNDDOWN(Z16*24*上限,0)-$W16,0)),0)</f>
        <v>0</v>
      </c>
      <c r="AB16" s="99">
        <f t="shared" ca="1" si="3"/>
        <v>60</v>
      </c>
      <c r="AC16" s="117">
        <f t="shared" ca="1" si="4"/>
        <v>0</v>
      </c>
      <c r="AD16" s="117">
        <f ca="1">AC16-IF(上限=限①,MIN($AC$19-(SUM($AC$8:$AC15)-SUM($AD$8:$AD15)),AC16),0)</f>
        <v>0</v>
      </c>
      <c r="AE16" s="98">
        <f ca="1">MAX(ROUNDDOWN(限②/60,0)-(ROUNDDOWN(上限/60,0)-MAX(ROUNDDOWN(AD16*24*上限,0)-$W16,0)),0)</f>
        <v>0</v>
      </c>
      <c r="AF16" s="99">
        <f t="shared" ca="1" si="0"/>
        <v>60</v>
      </c>
      <c r="AG16" s="117">
        <f t="shared" ca="1" si="5"/>
        <v>0</v>
      </c>
      <c r="AH16" s="117">
        <f ca="1">AG16-MIN($AG$19-(SUM($AG$8:$AG15)-SUM($AH$8:$AH15)),AG16)</f>
        <v>0</v>
      </c>
    </row>
    <row r="17" spans="1:34" s="99" customFormat="1" ht="24" customHeight="1" thickTop="1" thickBot="1" x14ac:dyDescent="0.2">
      <c r="A17" s="100">
        <f t="shared" ca="1" si="6"/>
        <v>7</v>
      </c>
      <c r="B17" s="101"/>
      <c r="C17" s="102" t="s">
        <v>3</v>
      </c>
      <c r="D17" s="38"/>
      <c r="E17" s="103"/>
      <c r="F17" s="104" t="s">
        <v>35</v>
      </c>
      <c r="G17" s="105"/>
      <c r="H17" s="103"/>
      <c r="I17" s="104" t="s">
        <v>35</v>
      </c>
      <c r="J17" s="106"/>
      <c r="K17" s="40" t="str">
        <f>IF(OR($E17="",COUNTIF('保育課設定シート（非表示にする）'!$G$10:$G$24,$E17)),"",'保育課設定シート（非表示にする）'!$A$5)</f>
        <v/>
      </c>
      <c r="L17" s="107">
        <f ca="1">IF(OR(COUNTBLANK($E17:$J17)&gt;0,COUNTIF(終了時範囲,終了時)=0,COUNTIF(終了分範囲,終了分)=0),0,IF(AND(開始時&gt;=22,TIME(終了時,終了分,0)&lt;TIME(1,0,0)),1,TIME(終了時,終了分,0))-TIME(開始時,開始分,0))</f>
        <v>0</v>
      </c>
      <c r="M17" s="121">
        <f ca="1">AG17-MIN($AG$19-(SUM($AG$8:$AG16)-SUM($AH$8:$AH16)),AG17)</f>
        <v>0</v>
      </c>
      <c r="N17" s="108"/>
      <c r="O17" s="102" t="s">
        <v>4</v>
      </c>
      <c r="P17" s="114"/>
      <c r="Q17" s="102" t="s">
        <v>4</v>
      </c>
      <c r="R17" s="114"/>
      <c r="S17" s="115" t="s">
        <v>4</v>
      </c>
      <c r="T17" s="114"/>
      <c r="U17" s="102" t="s">
        <v>4</v>
      </c>
      <c r="V17" s="111">
        <f t="shared" si="1"/>
        <v>0</v>
      </c>
      <c r="W17" s="111">
        <f t="shared" si="7"/>
        <v>0</v>
      </c>
      <c r="X17" s="123">
        <f ca="1">ROUNDDOWN(ROUND($M17*24*上限,5),0)</f>
        <v>0</v>
      </c>
      <c r="Y17" s="123">
        <f t="shared" ca="1" si="2"/>
        <v>0</v>
      </c>
      <c r="Z17" s="117">
        <f ca="1">$L17-MAX(0,ROUNDDOWN(MIN(TIME(0,MINUTE($H$22),0)-SUM($L$8:$L16)+SUM(Z$8:Z16),MAX(0,$L17-($W17/IF($K17="",限①,限②)/24)))*24*60,0)/24/60)</f>
        <v>0</v>
      </c>
      <c r="AA17" s="119">
        <f ca="1">MAX(ROUNDDOWN(限①/60,0)-(ROUNDDOWN(上限/60,0)-MAX(ROUNDDOWN(Z17*24*上限,0)-$W17,0)),0)</f>
        <v>0</v>
      </c>
      <c r="AB17" s="99">
        <f t="shared" ca="1" si="3"/>
        <v>60</v>
      </c>
      <c r="AC17" s="117">
        <f t="shared" ca="1" si="4"/>
        <v>0</v>
      </c>
      <c r="AD17" s="117">
        <f ca="1">AC17-IF(上限=限①,MIN($AC$19-(SUM($AC$8:$AC16)-SUM($AD$8:$AD16)),AC17),0)</f>
        <v>0</v>
      </c>
      <c r="AE17" s="98">
        <f ca="1">MAX(ROUNDDOWN(限②/60,0)-(ROUNDDOWN(上限/60,0)-MAX(ROUNDDOWN(AD17*24*上限,0)-$W17,0)),0)</f>
        <v>0</v>
      </c>
      <c r="AF17" s="99">
        <f t="shared" ca="1" si="0"/>
        <v>60</v>
      </c>
      <c r="AG17" s="117">
        <f t="shared" ca="1" si="5"/>
        <v>0</v>
      </c>
      <c r="AH17" s="117">
        <f ca="1">AG17-MIN($AG$19-(SUM($AG$8:$AG16)-SUM($AH$8:$AH16)),AG17)</f>
        <v>0</v>
      </c>
    </row>
    <row r="18" spans="1:34" s="4" customFormat="1" ht="3.9" customHeight="1" thickTop="1" x14ac:dyDescent="0.15">
      <c r="A18" s="141"/>
      <c r="B18" s="2"/>
      <c r="C18" s="2"/>
      <c r="D18" s="142"/>
      <c r="E18" s="2"/>
      <c r="F18" s="2"/>
      <c r="G18" s="2"/>
      <c r="H18" s="2"/>
      <c r="I18" s="2"/>
      <c r="J18" s="2"/>
      <c r="K18" s="142"/>
      <c r="L18" s="6"/>
      <c r="M18" s="6"/>
      <c r="N18" s="5"/>
      <c r="O18" s="2"/>
      <c r="P18" s="2"/>
      <c r="Q18" s="2"/>
      <c r="R18" s="2"/>
      <c r="S18" s="2"/>
      <c r="T18" s="2"/>
      <c r="U18" s="2"/>
      <c r="V18" s="2"/>
      <c r="W18" s="3"/>
      <c r="Z18" s="118"/>
      <c r="AA18" s="98"/>
    </row>
    <row r="19" spans="1:34" s="4" customFormat="1" ht="15.9" customHeight="1" x14ac:dyDescent="0.45">
      <c r="A19" s="141"/>
      <c r="C19" s="2"/>
      <c r="D19" s="142"/>
      <c r="H19" s="219" t="s">
        <v>20</v>
      </c>
      <c r="I19" s="220"/>
      <c r="J19" s="220"/>
      <c r="K19" s="221"/>
      <c r="M19" s="124" t="s">
        <v>23</v>
      </c>
      <c r="P19" s="146"/>
      <c r="Q19" s="146"/>
      <c r="R19" s="146"/>
      <c r="S19" s="146"/>
      <c r="T19" s="150"/>
      <c r="U19" s="151"/>
      <c r="X19" s="207" t="s">
        <v>24</v>
      </c>
      <c r="Y19" s="207"/>
      <c r="Z19" s="118">
        <f ca="1">SUM(Z8:Z17)-$M22</f>
        <v>0</v>
      </c>
      <c r="AC19" s="118">
        <f t="shared" ref="AC19:AD19" ca="1" si="8">SUM(AC8:AC17)-$M22</f>
        <v>0</v>
      </c>
      <c r="AD19" s="118">
        <f t="shared" ca="1" si="8"/>
        <v>0</v>
      </c>
      <c r="AG19" s="118">
        <f ca="1">SUM(AG8:AG17)-$M22</f>
        <v>0</v>
      </c>
    </row>
    <row r="20" spans="1:34" ht="24" customHeight="1" x14ac:dyDescent="0.15">
      <c r="A20" s="9"/>
      <c r="D20" s="12"/>
      <c r="G20" s="8" t="s">
        <v>22</v>
      </c>
      <c r="H20" s="208">
        <f ca="1">SUMIF($K8:$K17,"",$L8:$L17)</f>
        <v>0</v>
      </c>
      <c r="I20" s="209"/>
      <c r="J20" s="209"/>
      <c r="K20" s="210"/>
      <c r="M20" s="126">
        <f ca="1">SUMIF($K8:$K17,"",$M8:$M17)</f>
        <v>0</v>
      </c>
      <c r="N20" s="147"/>
      <c r="O20" s="147"/>
      <c r="P20" s="145"/>
      <c r="Q20" s="145"/>
      <c r="R20" s="145"/>
      <c r="S20" s="145"/>
      <c r="T20" s="151"/>
      <c r="U20" s="151"/>
      <c r="X20" s="211">
        <f ca="1">SUMIF($K8:$K17,"",$Y8:$Y17)</f>
        <v>0</v>
      </c>
      <c r="Y20" s="211"/>
    </row>
    <row r="21" spans="1:34" ht="24" customHeight="1" thickBot="1" x14ac:dyDescent="0.2">
      <c r="A21" s="9"/>
      <c r="D21" s="12"/>
      <c r="G21" s="8" t="s">
        <v>6</v>
      </c>
      <c r="H21" s="208">
        <f ca="1">SUMIF($K8:$K17,'保育課設定シート（非表示にする）'!$A$5,$L8:$L17)</f>
        <v>0</v>
      </c>
      <c r="I21" s="209"/>
      <c r="J21" s="209"/>
      <c r="K21" s="210"/>
      <c r="L21" s="125"/>
      <c r="M21" s="127">
        <f ca="1">SUMIF($K8:$K17,'保育課設定シート（非表示にする）'!$A$5,$M8:$M17)</f>
        <v>0</v>
      </c>
      <c r="N21" s="147"/>
      <c r="O21" s="147"/>
      <c r="P21" s="145"/>
      <c r="Q21" s="145"/>
      <c r="R21" s="145"/>
      <c r="S21" s="145"/>
      <c r="T21" s="149"/>
      <c r="U21" s="149"/>
      <c r="X21" s="212">
        <f ca="1">SUMIF($K8:$K17,'保育課設定シート（非表示にする）'!$A$5,$Y8:$Y17)</f>
        <v>0</v>
      </c>
      <c r="Y21" s="212"/>
    </row>
    <row r="22" spans="1:34" ht="24" customHeight="1" thickBot="1" x14ac:dyDescent="0.2">
      <c r="A22" s="9"/>
      <c r="D22" s="12"/>
      <c r="G22" s="8" t="s">
        <v>11</v>
      </c>
      <c r="H22" s="208">
        <f ca="1">H20+H21</f>
        <v>0</v>
      </c>
      <c r="I22" s="209"/>
      <c r="J22" s="209"/>
      <c r="K22" s="210"/>
      <c r="L22" s="128" t="s">
        <v>54</v>
      </c>
      <c r="M22" s="14">
        <f ca="1">ROUNDDOWN(H22,0)+TIME(HOUR(H22),0,0)</f>
        <v>0</v>
      </c>
      <c r="N22" s="148"/>
      <c r="O22" s="147"/>
      <c r="P22" s="152"/>
      <c r="Q22" s="152"/>
      <c r="R22" s="152"/>
      <c r="S22" s="152"/>
      <c r="T22" s="152"/>
      <c r="U22" s="2"/>
      <c r="X22" s="213">
        <f t="shared" ref="X22:Y22" ca="1" si="9">X20+X21</f>
        <v>0</v>
      </c>
      <c r="Y22" s="214">
        <f t="shared" si="9"/>
        <v>0</v>
      </c>
    </row>
    <row r="23" spans="1:34" ht="3.9" customHeight="1" x14ac:dyDescent="0.45">
      <c r="A23" s="26"/>
      <c r="B23" s="25"/>
      <c r="C23" s="25"/>
      <c r="D23" s="25"/>
      <c r="E23" s="25"/>
      <c r="F23" s="25"/>
      <c r="G23" s="25"/>
      <c r="H23" s="25"/>
      <c r="I23" s="25"/>
      <c r="J23" s="27"/>
      <c r="K23" s="28"/>
      <c r="L23" s="28"/>
      <c r="M23" s="28"/>
      <c r="N23" s="29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1:34" ht="36" customHeight="1" x14ac:dyDescent="0.3">
      <c r="A24" s="234" t="str">
        <f ca="1">IF(年度まとめ!$F$2="","",TEXT(DATE(YEAR(年度まとめ!$F$2),MOD(D24+8,12)+4,1),"ggge"))&amp;"年"</f>
        <v>令和8年</v>
      </c>
      <c r="B24" s="234"/>
      <c r="C24" s="234"/>
      <c r="D24" s="233">
        <f ca="1">MOD(_xlfn.SHEET()*3-2+ROUNDDOWN(ROW()/19,0)-1,12)+1</f>
        <v>8</v>
      </c>
      <c r="E24" s="233"/>
      <c r="F24" s="233"/>
      <c r="G24" s="13" t="s">
        <v>37</v>
      </c>
      <c r="H24" s="4"/>
      <c r="I24" s="4"/>
      <c r="J24" s="10"/>
      <c r="K24" s="11"/>
      <c r="L24" s="11"/>
      <c r="M24" s="11"/>
      <c r="N24" s="7"/>
      <c r="O24" s="7"/>
      <c r="P24" s="7"/>
      <c r="Q24" s="7"/>
      <c r="R24" s="7"/>
      <c r="T24" s="116"/>
      <c r="U24" s="116"/>
      <c r="V24" s="116"/>
      <c r="W24" s="229" t="str">
        <f>"※補助上限額(1時間あたり)
日中( 7:00～22:00):"&amp;TEXT(限①,"#,#")&amp;"円
夜間(22:00～24:00, 0:00～ 7:00):"&amp;TEXT(限②,"#,#")&amp;"円"</f>
        <v>※補助上限額(1時間あたり)
日中( 7:00～22:00):2,500円
夜間(22:00～24:00, 0:00～ 7:00):3,500円</v>
      </c>
      <c r="X24" s="229"/>
      <c r="Y24" s="229"/>
    </row>
    <row r="25" spans="1:34" ht="15.9" customHeight="1" x14ac:dyDescent="0.45">
      <c r="A25" s="222" t="s">
        <v>0</v>
      </c>
      <c r="B25" s="222"/>
      <c r="C25" s="222"/>
      <c r="D25" s="217" t="s">
        <v>5</v>
      </c>
      <c r="E25" s="222" t="s">
        <v>8</v>
      </c>
      <c r="F25" s="222"/>
      <c r="G25" s="222"/>
      <c r="H25" s="222"/>
      <c r="I25" s="222"/>
      <c r="J25" s="222"/>
      <c r="K25" s="223" t="s">
        <v>6</v>
      </c>
      <c r="L25" s="224" t="s">
        <v>10</v>
      </c>
      <c r="M25" s="217" t="s">
        <v>53</v>
      </c>
      <c r="N25" s="215" t="s">
        <v>16</v>
      </c>
      <c r="O25" s="216"/>
      <c r="P25" s="224" t="s">
        <v>14</v>
      </c>
      <c r="Q25" s="232"/>
      <c r="R25" s="232"/>
      <c r="S25" s="232"/>
      <c r="T25" s="232"/>
      <c r="U25" s="232"/>
      <c r="V25" s="232"/>
      <c r="W25" s="217" t="s">
        <v>27</v>
      </c>
      <c r="X25" s="218" t="s">
        <v>21</v>
      </c>
      <c r="Y25" s="218" t="s">
        <v>24</v>
      </c>
    </row>
    <row r="26" spans="1:34" ht="36" customHeight="1" thickBot="1" x14ac:dyDescent="0.5">
      <c r="A26" s="222"/>
      <c r="B26" s="231"/>
      <c r="C26" s="222"/>
      <c r="D26" s="230"/>
      <c r="E26" s="231" t="s">
        <v>1</v>
      </c>
      <c r="F26" s="231"/>
      <c r="G26" s="231"/>
      <c r="H26" s="231" t="s">
        <v>2</v>
      </c>
      <c r="I26" s="231"/>
      <c r="J26" s="231"/>
      <c r="K26" s="217"/>
      <c r="L26" s="225"/>
      <c r="M26" s="228"/>
      <c r="N26" s="226"/>
      <c r="O26" s="227"/>
      <c r="P26" s="215" t="s">
        <v>19</v>
      </c>
      <c r="Q26" s="216"/>
      <c r="R26" s="215" t="s">
        <v>18</v>
      </c>
      <c r="S26" s="216"/>
      <c r="T26" s="217" t="s">
        <v>17</v>
      </c>
      <c r="U26" s="217"/>
      <c r="V26" s="172" t="s">
        <v>15</v>
      </c>
      <c r="W26" s="230"/>
      <c r="X26" s="218"/>
      <c r="Y26" s="218"/>
    </row>
    <row r="27" spans="1:34" s="99" customFormat="1" ht="24" customHeight="1" thickTop="1" thickBot="1" x14ac:dyDescent="0.2">
      <c r="A27" s="86">
        <f ca="1">$D24</f>
        <v>8</v>
      </c>
      <c r="B27" s="87"/>
      <c r="C27" s="88" t="s">
        <v>3</v>
      </c>
      <c r="D27" s="32"/>
      <c r="E27" s="89"/>
      <c r="F27" s="90" t="s">
        <v>36</v>
      </c>
      <c r="G27" s="91"/>
      <c r="H27" s="89"/>
      <c r="I27" s="90" t="s">
        <v>36</v>
      </c>
      <c r="J27" s="92"/>
      <c r="K27" s="34" t="str" cm="1">
        <f t="array" aca="1" ref="K27" ca="1">IF(OR(開始時="",COUNTIF('保育課設定シート（非表示にする）'!$G$10:$G$24,開始時)),"",'保育課設定シート（非表示にする）'!$A$5)</f>
        <v/>
      </c>
      <c r="L27" s="171">
        <f ca="1">IF(OR(COUNTBLANK($E27:$J27)&gt;0,COUNTIF(終了時範囲,終了時)=0,COUNTIF(終了分範囲,終了分)=0),0,IF(AND(開始時&gt;=22,TIME(終了時,終了分,0)&lt;TIME(1,0,0)),1,TIME(終了時,終了分,0))-TIME(開始時,開始分,0))</f>
        <v>0</v>
      </c>
      <c r="M27" s="120">
        <f ca="1">AG27-MIN($AG$19,AG27)</f>
        <v>0</v>
      </c>
      <c r="N27" s="94"/>
      <c r="O27" s="95" t="s">
        <v>4</v>
      </c>
      <c r="P27" s="96"/>
      <c r="Q27" s="95" t="s">
        <v>4</v>
      </c>
      <c r="R27" s="96"/>
      <c r="S27" s="95" t="s">
        <v>4</v>
      </c>
      <c r="T27" s="96"/>
      <c r="U27" s="95" t="s">
        <v>4</v>
      </c>
      <c r="V27" s="97">
        <f>P27-R27+T27</f>
        <v>0</v>
      </c>
      <c r="W27" s="97">
        <f>N27-V27</f>
        <v>0</v>
      </c>
      <c r="X27" s="122">
        <f ca="1">ROUNDDOWN(ROUND($M27*24*上限,5),0)</f>
        <v>0</v>
      </c>
      <c r="Y27" s="122">
        <f ca="1">MIN(W27:X27)</f>
        <v>0</v>
      </c>
      <c r="Z27" s="117">
        <f ca="1">$L27-ROUNDDOWN(MIN(TIME(0,MINUTE($H$41),0),MAX(0,$L27-($W27/IF($K27="",限①,限②)/24)))*24*60,0)/24/60</f>
        <v>0</v>
      </c>
      <c r="AA27" s="119">
        <f ca="1">MAX(ROUNDDOWN(限①/60,0)-(ROUNDDOWN(上限/60,0)-MAX(ROUNDDOWN(Z27*24*上限,0)-$W27,0)),0)</f>
        <v>0</v>
      </c>
      <c r="AB27" s="98">
        <f ca="1">IF(AA27=0,60,RANK(AA27,AA$27:AA$36))</f>
        <v>60</v>
      </c>
      <c r="AC27" s="117">
        <f ca="1">Z27-TIME(0,IF(MINUTE($Z$38)&gt;=$AB27,1,0),0)</f>
        <v>0</v>
      </c>
      <c r="AD27" s="117">
        <f ca="1">AC27-IF(上限=限①,MIN($AC$38,AC27),0)</f>
        <v>0</v>
      </c>
      <c r="AE27" s="119">
        <f ca="1">MAX(ROUNDDOWN(限②/60,0)-(ROUNDDOWN(上限/60,0)-MAX(ROUNDDOWN(AD27*24*上限,0)-$W27,0)),0)</f>
        <v>0</v>
      </c>
      <c r="AF27" s="99">
        <f ca="1">IF(AE27=0,60,RANK(AE27,AE$27:AE$36))</f>
        <v>60</v>
      </c>
      <c r="AG27" s="117">
        <f ca="1">AD27-TIME(0,IF(MINUTE(AD$38)&gt;=$AF27,1,0),0)</f>
        <v>0</v>
      </c>
      <c r="AH27" s="117">
        <f ca="1">AG27-MIN($AG$38,AG27)</f>
        <v>0</v>
      </c>
    </row>
    <row r="28" spans="1:34" s="99" customFormat="1" ht="24" customHeight="1" thickTop="1" thickBot="1" x14ac:dyDescent="0.2">
      <c r="A28" s="100">
        <f ca="1">A27</f>
        <v>8</v>
      </c>
      <c r="B28" s="101"/>
      <c r="C28" s="102" t="s">
        <v>3</v>
      </c>
      <c r="D28" s="41"/>
      <c r="E28" s="103"/>
      <c r="F28" s="104" t="s">
        <v>35</v>
      </c>
      <c r="G28" s="105"/>
      <c r="H28" s="103"/>
      <c r="I28" s="104" t="s">
        <v>35</v>
      </c>
      <c r="J28" s="106"/>
      <c r="K28" s="42" t="str">
        <f>IF(OR($E28="",COUNTIF('保育課設定シート（非表示にする）'!$G$10:$G$24,$E28)),"",'保育課設定シート（非表示にする）'!$A$5)</f>
        <v/>
      </c>
      <c r="L28" s="107">
        <f ca="1">IF(OR(COUNTBLANK($E28:$J28)&gt;0,COUNTIF(終了時範囲,終了時)=0,COUNTIF(終了分範囲,終了分)=0),0,IF(AND(開始時&gt;=22,TIME(終了時,終了分,0)&lt;TIME(1,0,0)),1,TIME(終了時,終了分,0))-TIME(開始時,開始分,0))</f>
        <v>0</v>
      </c>
      <c r="M28" s="121">
        <f ca="1">AG28-MIN($AG$19-(SUM($AG$8:$AG27)-SUM($AH$8:$AH27)),AG28)</f>
        <v>0</v>
      </c>
      <c r="N28" s="108"/>
      <c r="O28" s="109" t="s">
        <v>4</v>
      </c>
      <c r="P28" s="110"/>
      <c r="Q28" s="109" t="s">
        <v>4</v>
      </c>
      <c r="R28" s="110"/>
      <c r="S28" s="109" t="s">
        <v>4</v>
      </c>
      <c r="T28" s="110"/>
      <c r="U28" s="109" t="s">
        <v>4</v>
      </c>
      <c r="V28" s="111">
        <f t="shared" ref="V28:V31" si="10">P28-R28+T28</f>
        <v>0</v>
      </c>
      <c r="W28" s="111">
        <f>N28-V28</f>
        <v>0</v>
      </c>
      <c r="X28" s="123">
        <f ca="1">ROUNDDOWN(ROUND($M28*24*上限,5),0)</f>
        <v>0</v>
      </c>
      <c r="Y28" s="123">
        <f t="shared" ref="Y28:Y36" ca="1" si="11">MIN(W28:X28)</f>
        <v>0</v>
      </c>
      <c r="Z28" s="117">
        <f ca="1">$L28-MAX(0,ROUNDDOWN(MIN(TIME(0,MINUTE($H$41),0)-SUM($L$27:$L27)+SUM(Z$27:Z27),MAX(0,$L28-($W28/IF($K28="",限①,限②)/24)))*24*60,0)/24/60)</f>
        <v>0</v>
      </c>
      <c r="AA28" s="119">
        <f ca="1">MAX(ROUNDDOWN(限①/60,0)-(ROUNDDOWN(上限/60,0)-MAX(ROUNDDOWN(Z28*24*上限,0)-$W28,0)),0)</f>
        <v>0</v>
      </c>
      <c r="AB28" s="99">
        <f t="shared" ref="AB28:AB36" ca="1" si="12">IF(AA28=0,60,RANK(AA28,AA$27:AA$36))</f>
        <v>60</v>
      </c>
      <c r="AC28" s="117">
        <f t="shared" ref="AC28:AC36" ca="1" si="13">Z28-TIME(0,IF(MINUTE($Z$38)&gt;=$AB28,1,0),0)</f>
        <v>0</v>
      </c>
      <c r="AD28" s="117">
        <f ca="1">AC28-IF(上限=限①,MIN($AC$38-(SUM($AC$27:$AC27)-SUM($AD$27:$AD27)),AC28),0)</f>
        <v>0</v>
      </c>
      <c r="AE28" s="98">
        <f ca="1">MAX(ROUNDDOWN(限②/60,0)-(ROUNDDOWN(上限/60,0)-MAX(ROUNDDOWN(AD28*24*上限,0)-$W28,0)),0)</f>
        <v>0</v>
      </c>
      <c r="AF28" s="99">
        <f t="shared" ref="AF28:AF36" ca="1" si="14">IF(AE28=0,60,RANK(AE28,AE$27:AE$36))</f>
        <v>60</v>
      </c>
      <c r="AG28" s="117">
        <f ca="1">AD28-TIME(0,IF(MINUTE(AD$38)&gt;=$AF28,1,0),0)</f>
        <v>0</v>
      </c>
      <c r="AH28" s="117">
        <f ca="1">AG28-MIN($AG$38-(SUM($AG$27:$AG27)-SUM($AH$27:$AH27)),AG28)</f>
        <v>0</v>
      </c>
    </row>
    <row r="29" spans="1:34" s="99" customFormat="1" ht="24" customHeight="1" thickTop="1" thickBot="1" x14ac:dyDescent="0.2">
      <c r="A29" s="112">
        <f t="shared" ref="A29:A36" ca="1" si="15">A28</f>
        <v>8</v>
      </c>
      <c r="B29" s="87"/>
      <c r="C29" s="95" t="s">
        <v>3</v>
      </c>
      <c r="D29" s="37"/>
      <c r="E29" s="89"/>
      <c r="F29" s="90" t="s">
        <v>35</v>
      </c>
      <c r="G29" s="91"/>
      <c r="H29" s="89"/>
      <c r="I29" s="90" t="s">
        <v>35</v>
      </c>
      <c r="J29" s="92"/>
      <c r="K29" s="33" t="str">
        <f>IF(OR($E29="",COUNTIF('保育課設定シート（非表示にする）'!$G$10:$G$24,$E29)),"",'保育課設定シート（非表示にする）'!$A$5)</f>
        <v/>
      </c>
      <c r="L29" s="171">
        <f ca="1">IF(OR(COUNTBLANK($E29:$J29)&gt;0,COUNTIF(終了時範囲,終了時)=0,COUNTIF(終了分範囲,終了分)=0),0,IF(AND(開始時&gt;=22,TIME(終了時,終了分,0)&lt;TIME(1,0,0)),1,TIME(終了時,終了分,0))-TIME(開始時,開始分,0))</f>
        <v>0</v>
      </c>
      <c r="M29" s="120">
        <f ca="1">AG29-MIN($AG$19-(SUM($AG$8:$AG28)-SUM($AH$8:$AH28)),AG29)</f>
        <v>0</v>
      </c>
      <c r="N29" s="94"/>
      <c r="O29" s="95" t="s">
        <v>4</v>
      </c>
      <c r="P29" s="96"/>
      <c r="Q29" s="95" t="s">
        <v>4</v>
      </c>
      <c r="R29" s="96"/>
      <c r="S29" s="95" t="s">
        <v>4</v>
      </c>
      <c r="T29" s="96"/>
      <c r="U29" s="95" t="s">
        <v>4</v>
      </c>
      <c r="V29" s="97">
        <f t="shared" si="10"/>
        <v>0</v>
      </c>
      <c r="W29" s="97">
        <f t="shared" ref="W29:W36" si="16">N29-V29</f>
        <v>0</v>
      </c>
      <c r="X29" s="122">
        <f ca="1">ROUNDDOWN(ROUND($M29*24*上限,5),0)</f>
        <v>0</v>
      </c>
      <c r="Y29" s="122">
        <f t="shared" ca="1" si="11"/>
        <v>0</v>
      </c>
      <c r="Z29" s="117">
        <f ca="1">$L29-MAX(0,ROUNDDOWN(MIN(TIME(0,MINUTE($H$41),0)-SUM($L$27:$L28)+SUM(Z$27:Z28),MAX(0,$L29-($W29/IF($K29="",限①,限②)/24)))*24*60,0)/24/60)</f>
        <v>0</v>
      </c>
      <c r="AA29" s="119">
        <f ca="1">MAX(ROUNDDOWN(限①/60,0)-(ROUNDDOWN(上限/60,0)-MAX(ROUNDDOWN(Z29*24*上限,0)-$W29,0)),0)</f>
        <v>0</v>
      </c>
      <c r="AB29" s="99">
        <f t="shared" ca="1" si="12"/>
        <v>60</v>
      </c>
      <c r="AC29" s="117">
        <f t="shared" ca="1" si="13"/>
        <v>0</v>
      </c>
      <c r="AD29" s="117">
        <f ca="1">AC29-IF(上限=限①,MIN($AC$38-(SUM($AC$27:$AC28)-SUM($AD$27:$AD28)),AC29),0)</f>
        <v>0</v>
      </c>
      <c r="AE29" s="98">
        <f ca="1">MAX(ROUNDDOWN(限②/60,0)-(ROUNDDOWN(上限/60,0)-MAX(ROUNDDOWN(AD29*24*上限,0)-$W29,0)),0)</f>
        <v>0</v>
      </c>
      <c r="AF29" s="99">
        <f t="shared" ca="1" si="14"/>
        <v>60</v>
      </c>
      <c r="AG29" s="117">
        <f t="shared" ref="AG29:AG36" ca="1" si="17">AD29-TIME(0,IF(MINUTE(AD$38)&gt;=$AF29,1,0),0)</f>
        <v>0</v>
      </c>
      <c r="AH29" s="117">
        <f ca="1">AG29-MIN($AG$38-(SUM($AG$27:$AG28)-SUM($AH$27:$AH28)),AG29)</f>
        <v>0</v>
      </c>
    </row>
    <row r="30" spans="1:34" s="99" customFormat="1" ht="24" customHeight="1" thickTop="1" thickBot="1" x14ac:dyDescent="0.2">
      <c r="A30" s="100">
        <f t="shared" ca="1" si="15"/>
        <v>8</v>
      </c>
      <c r="B30" s="101"/>
      <c r="C30" s="102" t="s">
        <v>3</v>
      </c>
      <c r="D30" s="43"/>
      <c r="E30" s="103"/>
      <c r="F30" s="104" t="s">
        <v>35</v>
      </c>
      <c r="G30" s="105"/>
      <c r="H30" s="103"/>
      <c r="I30" s="104" t="s">
        <v>35</v>
      </c>
      <c r="J30" s="106"/>
      <c r="K30" s="39" t="str">
        <f>IF(OR($E30="",COUNTIF('保育課設定シート（非表示にする）'!$G$10:$G$24,$E30)),"",'保育課設定シート（非表示にする）'!$A$5)</f>
        <v/>
      </c>
      <c r="L30" s="107">
        <f ca="1">IF(OR(COUNTBLANK($E30:$J30)&gt;0,COUNTIF(終了時範囲,終了時)=0,COUNTIF(終了分範囲,終了分)=0),0,IF(AND(開始時&gt;=22,TIME(終了時,終了分,0)&lt;TIME(1,0,0)),1,TIME(終了時,終了分,0))-TIME(開始時,開始分,0))</f>
        <v>0</v>
      </c>
      <c r="M30" s="121">
        <f ca="1">AG30-MIN($AG$19-(SUM($AG$8:$AG29)-SUM($AH$8:$AH29)),AG30)</f>
        <v>0</v>
      </c>
      <c r="N30" s="108"/>
      <c r="O30" s="109" t="s">
        <v>4</v>
      </c>
      <c r="P30" s="110"/>
      <c r="Q30" s="109" t="s">
        <v>4</v>
      </c>
      <c r="R30" s="110"/>
      <c r="S30" s="109" t="s">
        <v>4</v>
      </c>
      <c r="T30" s="110"/>
      <c r="U30" s="109" t="s">
        <v>4</v>
      </c>
      <c r="V30" s="111">
        <f t="shared" si="10"/>
        <v>0</v>
      </c>
      <c r="W30" s="111">
        <f t="shared" si="16"/>
        <v>0</v>
      </c>
      <c r="X30" s="123">
        <f ca="1">ROUNDDOWN(ROUND($M30*24*上限,5),0)</f>
        <v>0</v>
      </c>
      <c r="Y30" s="123">
        <f t="shared" ca="1" si="11"/>
        <v>0</v>
      </c>
      <c r="Z30" s="117">
        <f ca="1">$L30-MAX(0,ROUNDDOWN(MIN(TIME(0,MINUTE($H$41),0)-SUM($L$27:$L29)+SUM(Z$27:Z29),MAX(0,$L30-($W30/IF($K30="",限①,限②)/24)))*24*60,0)/24/60)</f>
        <v>0</v>
      </c>
      <c r="AA30" s="119">
        <f ca="1">MAX(ROUNDDOWN(限①/60,0)-(ROUNDDOWN(上限/60,0)-MAX(ROUNDDOWN(Z30*24*上限,0)-$W30,0)),0)</f>
        <v>0</v>
      </c>
      <c r="AB30" s="99">
        <f t="shared" ca="1" si="12"/>
        <v>60</v>
      </c>
      <c r="AC30" s="117">
        <f t="shared" ca="1" si="13"/>
        <v>0</v>
      </c>
      <c r="AD30" s="117">
        <f ca="1">AC30-IF(上限=限①,MIN($AC$38-(SUM($AC$27:$AC29)-SUM($AD$27:$AD29)),AC30),0)</f>
        <v>0</v>
      </c>
      <c r="AE30" s="98">
        <f ca="1">MAX(ROUNDDOWN(限②/60,0)-(ROUNDDOWN(上限/60,0)-MAX(ROUNDDOWN(AD30*24*上限,0)-$W30,0)),0)</f>
        <v>0</v>
      </c>
      <c r="AF30" s="99">
        <f t="shared" ca="1" si="14"/>
        <v>60</v>
      </c>
      <c r="AG30" s="117">
        <f t="shared" ca="1" si="17"/>
        <v>0</v>
      </c>
      <c r="AH30" s="117">
        <f ca="1">AG30-MIN($AG$38-(SUM($AG$27:$AG29)-SUM($AH$27:$AH29)),AG30)</f>
        <v>0</v>
      </c>
    </row>
    <row r="31" spans="1:34" s="99" customFormat="1" ht="24" customHeight="1" thickTop="1" thickBot="1" x14ac:dyDescent="0.2">
      <c r="A31" s="112">
        <f t="shared" ca="1" si="15"/>
        <v>8</v>
      </c>
      <c r="B31" s="87"/>
      <c r="C31" s="95" t="s">
        <v>3</v>
      </c>
      <c r="D31" s="35"/>
      <c r="E31" s="89"/>
      <c r="F31" s="90" t="s">
        <v>35</v>
      </c>
      <c r="G31" s="91"/>
      <c r="H31" s="89"/>
      <c r="I31" s="90" t="s">
        <v>35</v>
      </c>
      <c r="J31" s="92"/>
      <c r="K31" s="36" t="str">
        <f>IF(OR($E31="",COUNTIF('保育課設定シート（非表示にする）'!$G$10:$G$24,$E31)),"",'保育課設定シート（非表示にする）'!$A$5)</f>
        <v/>
      </c>
      <c r="L31" s="171">
        <f ca="1">IF(OR(COUNTBLANK($E31:$J31)&gt;0,COUNTIF(終了時範囲,終了時)=0,COUNTIF(終了分範囲,終了分)=0),0,IF(AND(開始時&gt;=22,TIME(終了時,終了分,0)&lt;TIME(1,0,0)),1,TIME(終了時,終了分,0))-TIME(開始時,開始分,0))</f>
        <v>0</v>
      </c>
      <c r="M31" s="120">
        <f ca="1">AG31-MIN($AG$19-(SUM($AG$8:$AG30)-SUM($AH$8:$AH30)),AG31)</f>
        <v>0</v>
      </c>
      <c r="N31" s="94"/>
      <c r="O31" s="95" t="s">
        <v>4</v>
      </c>
      <c r="P31" s="96"/>
      <c r="Q31" s="95" t="s">
        <v>4</v>
      </c>
      <c r="R31" s="96"/>
      <c r="S31" s="95" t="s">
        <v>4</v>
      </c>
      <c r="T31" s="96"/>
      <c r="U31" s="95" t="s">
        <v>4</v>
      </c>
      <c r="V31" s="97">
        <f t="shared" si="10"/>
        <v>0</v>
      </c>
      <c r="W31" s="97">
        <f t="shared" si="16"/>
        <v>0</v>
      </c>
      <c r="X31" s="122">
        <f ca="1">ROUNDDOWN(ROUND($M31*24*上限,5),0)</f>
        <v>0</v>
      </c>
      <c r="Y31" s="122">
        <f t="shared" ca="1" si="11"/>
        <v>0</v>
      </c>
      <c r="Z31" s="117">
        <f ca="1">$L31-MAX(0,ROUNDDOWN(MIN(TIME(0,MINUTE($H$41),0)-SUM($L$27:$L30)+SUM(Z$27:Z30),MAX(0,$L31-($W31/IF($K31="",限①,限②)/24)))*24*60,0)/24/60)</f>
        <v>0</v>
      </c>
      <c r="AA31" s="119">
        <f ca="1">MAX(ROUNDDOWN(限①/60,0)-(ROUNDDOWN(上限/60,0)-MAX(ROUNDDOWN(Z31*24*上限,0)-$W31,0)),0)</f>
        <v>0</v>
      </c>
      <c r="AB31" s="99">
        <f t="shared" ca="1" si="12"/>
        <v>60</v>
      </c>
      <c r="AC31" s="117">
        <f t="shared" ca="1" si="13"/>
        <v>0</v>
      </c>
      <c r="AD31" s="117">
        <f ca="1">AC31-IF(上限=限①,MIN($AC$38-(SUM($AC$27:$AC30)-SUM($AD$27:$AD30)),AC31),0)</f>
        <v>0</v>
      </c>
      <c r="AE31" s="98">
        <f ca="1">MAX(ROUNDDOWN(限②/60,0)-(ROUNDDOWN(上限/60,0)-MAX(ROUNDDOWN(AD31*24*上限,0)-$W31,0)),0)</f>
        <v>0</v>
      </c>
      <c r="AF31" s="99">
        <f t="shared" ca="1" si="14"/>
        <v>60</v>
      </c>
      <c r="AG31" s="117">
        <f t="shared" ca="1" si="17"/>
        <v>0</v>
      </c>
      <c r="AH31" s="117">
        <f ca="1">AG31-MIN($AG$38-(SUM($AG$27:$AG30)-SUM($AH$27:$AH30)),AG31)</f>
        <v>0</v>
      </c>
    </row>
    <row r="32" spans="1:34" s="99" customFormat="1" ht="24" customHeight="1" thickTop="1" thickBot="1" x14ac:dyDescent="0.2">
      <c r="A32" s="100">
        <f t="shared" ca="1" si="15"/>
        <v>8</v>
      </c>
      <c r="B32" s="101"/>
      <c r="C32" s="102" t="s">
        <v>3</v>
      </c>
      <c r="D32" s="41"/>
      <c r="E32" s="103"/>
      <c r="F32" s="104" t="s">
        <v>35</v>
      </c>
      <c r="G32" s="105"/>
      <c r="H32" s="103"/>
      <c r="I32" s="104" t="s">
        <v>35</v>
      </c>
      <c r="J32" s="106"/>
      <c r="K32" s="42" t="str">
        <f>IF(OR($E32="",COUNTIF('保育課設定シート（非表示にする）'!$G$10:$G$24,$E32)),"",'保育課設定シート（非表示にする）'!$A$5)</f>
        <v/>
      </c>
      <c r="L32" s="107">
        <f ca="1">IF(OR(COUNTBLANK($E32:$J32)&gt;0,COUNTIF(終了時範囲,終了時)=0,COUNTIF(終了分範囲,終了分)=0),0,IF(AND(開始時&gt;=22,TIME(終了時,終了分,0)&lt;TIME(1,0,0)),1,TIME(終了時,終了分,0))-TIME(開始時,開始分,0))</f>
        <v>0</v>
      </c>
      <c r="M32" s="121">
        <f ca="1">AG32-MIN($AG$19-(SUM($AG$8:$AG31)-SUM($AH$8:$AH31)),AG32)</f>
        <v>0</v>
      </c>
      <c r="N32" s="108"/>
      <c r="O32" s="109" t="s">
        <v>4</v>
      </c>
      <c r="P32" s="110"/>
      <c r="Q32" s="109" t="s">
        <v>4</v>
      </c>
      <c r="R32" s="110"/>
      <c r="S32" s="109" t="s">
        <v>4</v>
      </c>
      <c r="T32" s="110"/>
      <c r="U32" s="109" t="s">
        <v>4</v>
      </c>
      <c r="V32" s="111">
        <f>P32-R32+T32</f>
        <v>0</v>
      </c>
      <c r="W32" s="111">
        <f t="shared" si="16"/>
        <v>0</v>
      </c>
      <c r="X32" s="123">
        <f ca="1">ROUNDDOWN(ROUND($M32*24*上限,5),0)</f>
        <v>0</v>
      </c>
      <c r="Y32" s="123">
        <f t="shared" ca="1" si="11"/>
        <v>0</v>
      </c>
      <c r="Z32" s="117">
        <f ca="1">$L32-MAX(0,ROUNDDOWN(MIN(TIME(0,MINUTE($H$41),0)-SUM($L$27:$L31)+SUM(Z$27:Z31),MAX(0,$L32-($W32/IF($K32="",限①,限②)/24)))*24*60,0)/24/60)</f>
        <v>0</v>
      </c>
      <c r="AA32" s="119">
        <f ca="1">MAX(ROUNDDOWN(限①/60,0)-(ROUNDDOWN(上限/60,0)-MAX(ROUNDDOWN(Z32*24*上限,0)-$W32,0)),0)</f>
        <v>0</v>
      </c>
      <c r="AB32" s="99">
        <f t="shared" ca="1" si="12"/>
        <v>60</v>
      </c>
      <c r="AC32" s="117">
        <f t="shared" ca="1" si="13"/>
        <v>0</v>
      </c>
      <c r="AD32" s="117">
        <f ca="1">AC32-IF(上限=限①,MIN($AC$38-(SUM($AC$27:$AC31)-SUM($AD$27:$AD31)),AC32),0)</f>
        <v>0</v>
      </c>
      <c r="AE32" s="98">
        <f ca="1">MAX(ROUNDDOWN(限②/60,0)-(ROUNDDOWN(上限/60,0)-MAX(ROUNDDOWN(AD32*24*上限,0)-$W32,0)),0)</f>
        <v>0</v>
      </c>
      <c r="AF32" s="99">
        <f t="shared" ca="1" si="14"/>
        <v>60</v>
      </c>
      <c r="AG32" s="117">
        <f t="shared" ca="1" si="17"/>
        <v>0</v>
      </c>
      <c r="AH32" s="117">
        <f ca="1">AG32-MIN($AG$38-(SUM($AG$27:$AG31)-SUM($AH$27:$AH31)),AG32)</f>
        <v>0</v>
      </c>
    </row>
    <row r="33" spans="1:34" s="99" customFormat="1" ht="24" customHeight="1" thickTop="1" thickBot="1" x14ac:dyDescent="0.2">
      <c r="A33" s="112">
        <f t="shared" ca="1" si="15"/>
        <v>8</v>
      </c>
      <c r="B33" s="87"/>
      <c r="C33" s="95" t="s">
        <v>3</v>
      </c>
      <c r="D33" s="35"/>
      <c r="E33" s="89"/>
      <c r="F33" s="90" t="s">
        <v>35</v>
      </c>
      <c r="G33" s="91"/>
      <c r="H33" s="89"/>
      <c r="I33" s="90" t="s">
        <v>35</v>
      </c>
      <c r="J33" s="92"/>
      <c r="K33" s="36" t="str">
        <f>IF(OR($E33="",COUNTIF('保育課設定シート（非表示にする）'!$G$10:$G$24,$E33)),"",'保育課設定シート（非表示にする）'!$A$5)</f>
        <v/>
      </c>
      <c r="L33" s="171">
        <f ca="1">IF(OR(COUNTBLANK($E33:$J33)&gt;0,COUNTIF(終了時範囲,終了時)=0,COUNTIF(終了分範囲,終了分)=0),0,IF(AND(開始時&gt;=22,TIME(終了時,終了分,0)&lt;TIME(1,0,0)),1,TIME(終了時,終了分,0))-TIME(開始時,開始分,0))</f>
        <v>0</v>
      </c>
      <c r="M33" s="120">
        <f ca="1">AG33-MIN($AG$19-(SUM($AG$8:$AG32)-SUM($AH$8:$AH32)),AG33)</f>
        <v>0</v>
      </c>
      <c r="N33" s="94"/>
      <c r="O33" s="95" t="s">
        <v>4</v>
      </c>
      <c r="P33" s="96"/>
      <c r="Q33" s="95" t="s">
        <v>4</v>
      </c>
      <c r="R33" s="96"/>
      <c r="S33" s="95" t="s">
        <v>4</v>
      </c>
      <c r="T33" s="96"/>
      <c r="U33" s="95" t="s">
        <v>4</v>
      </c>
      <c r="V33" s="97">
        <f t="shared" ref="V33:V36" si="18">P33-R33+T33</f>
        <v>0</v>
      </c>
      <c r="W33" s="97">
        <f t="shared" si="16"/>
        <v>0</v>
      </c>
      <c r="X33" s="122">
        <f ca="1">ROUNDDOWN(ROUND($M33*24*上限,5),0)</f>
        <v>0</v>
      </c>
      <c r="Y33" s="122">
        <f t="shared" ca="1" si="11"/>
        <v>0</v>
      </c>
      <c r="Z33" s="117">
        <f ca="1">$L33-MAX(0,ROUNDDOWN(MIN(TIME(0,MINUTE($H$41),0)-SUM($L$27:$L32)+SUM(Z$27:Z32),MAX(0,$L33-($W33/IF($K33="",限①,限②)/24)))*24*60,0)/24/60)</f>
        <v>0</v>
      </c>
      <c r="AA33" s="119">
        <f ca="1">MAX(ROUNDDOWN(限①/60,0)-(ROUNDDOWN(上限/60,0)-MAX(ROUNDDOWN(Z33*24*上限,0)-$W33,0)),0)</f>
        <v>0</v>
      </c>
      <c r="AB33" s="99">
        <f t="shared" ca="1" si="12"/>
        <v>60</v>
      </c>
      <c r="AC33" s="117">
        <f t="shared" ca="1" si="13"/>
        <v>0</v>
      </c>
      <c r="AD33" s="117">
        <f ca="1">AC33-IF(上限=限①,MIN($AC$38-(SUM($AC$27:$AC32)-SUM($AD$27:$AD32)),AC33),0)</f>
        <v>0</v>
      </c>
      <c r="AE33" s="98">
        <f ca="1">MAX(ROUNDDOWN(限②/60,0)-(ROUNDDOWN(上限/60,0)-MAX(ROUNDDOWN(AD33*24*上限,0)-$W33,0)),0)</f>
        <v>0</v>
      </c>
      <c r="AF33" s="99">
        <f t="shared" ca="1" si="14"/>
        <v>60</v>
      </c>
      <c r="AG33" s="117">
        <f t="shared" ca="1" si="17"/>
        <v>0</v>
      </c>
      <c r="AH33" s="117">
        <f ca="1">AG33-MIN($AG$38-(SUM($AG$27:$AG32)-SUM($AH$27:$AH32)),AG33)</f>
        <v>0</v>
      </c>
    </row>
    <row r="34" spans="1:34" s="99" customFormat="1" ht="24" customHeight="1" thickTop="1" thickBot="1" x14ac:dyDescent="0.2">
      <c r="A34" s="100">
        <f t="shared" ca="1" si="15"/>
        <v>8</v>
      </c>
      <c r="B34" s="101"/>
      <c r="C34" s="102" t="s">
        <v>3</v>
      </c>
      <c r="D34" s="41"/>
      <c r="E34" s="113"/>
      <c r="F34" s="104" t="s">
        <v>35</v>
      </c>
      <c r="G34" s="105"/>
      <c r="H34" s="103"/>
      <c r="I34" s="104" t="s">
        <v>35</v>
      </c>
      <c r="J34" s="106"/>
      <c r="K34" s="42" t="str">
        <f>IF(OR($E34="",COUNTIF('保育課設定シート（非表示にする）'!$G$10:$G$24,$E34)),"",'保育課設定シート（非表示にする）'!$A$5)</f>
        <v/>
      </c>
      <c r="L34" s="107">
        <f ca="1">IF(OR(COUNTBLANK($E34:$J34)&gt;0,COUNTIF(終了時範囲,終了時)=0,COUNTIF(終了分範囲,終了分)=0),0,IF(AND(開始時&gt;=22,TIME(終了時,終了分,0)&lt;TIME(1,0,0)),1,TIME(終了時,終了分,0))-TIME(開始時,開始分,0))</f>
        <v>0</v>
      </c>
      <c r="M34" s="121">
        <f ca="1">AG34-MIN($AG$19-(SUM($AG$8:$AG33)-SUM($AH$8:$AH33)),AG34)</f>
        <v>0</v>
      </c>
      <c r="N34" s="108"/>
      <c r="O34" s="109" t="s">
        <v>4</v>
      </c>
      <c r="P34" s="110"/>
      <c r="Q34" s="109" t="s">
        <v>4</v>
      </c>
      <c r="R34" s="110"/>
      <c r="S34" s="109" t="s">
        <v>4</v>
      </c>
      <c r="T34" s="110"/>
      <c r="U34" s="109" t="s">
        <v>4</v>
      </c>
      <c r="V34" s="111">
        <f t="shared" si="18"/>
        <v>0</v>
      </c>
      <c r="W34" s="111">
        <f t="shared" si="16"/>
        <v>0</v>
      </c>
      <c r="X34" s="123">
        <f ca="1">ROUNDDOWN(ROUND($M34*24*上限,5),0)</f>
        <v>0</v>
      </c>
      <c r="Y34" s="123">
        <f t="shared" ca="1" si="11"/>
        <v>0</v>
      </c>
      <c r="Z34" s="117">
        <f ca="1">$L34-MAX(0,ROUNDDOWN(MIN(TIME(0,MINUTE($H$41),0)-SUM($L$27:$L33)+SUM(Z$27:Z33),MAX(0,$L34-($W34/IF($K34="",限①,限②)/24)))*24*60,0)/24/60)</f>
        <v>0</v>
      </c>
      <c r="AA34" s="119">
        <f ca="1">MAX(ROUNDDOWN(限①/60,0)-(ROUNDDOWN(上限/60,0)-MAX(ROUNDDOWN(Z34*24*上限,0)-$W34,0)),0)</f>
        <v>0</v>
      </c>
      <c r="AB34" s="99">
        <f t="shared" ca="1" si="12"/>
        <v>60</v>
      </c>
      <c r="AC34" s="117">
        <f t="shared" ca="1" si="13"/>
        <v>0</v>
      </c>
      <c r="AD34" s="117">
        <f ca="1">AC34-IF(上限=限①,MIN($AC$38-(SUM($AC$27:$AC33)-SUM($AD$27:$AD33)),AC34),0)</f>
        <v>0</v>
      </c>
      <c r="AE34" s="98">
        <f ca="1">MAX(ROUNDDOWN(限②/60,0)-(ROUNDDOWN(上限/60,0)-MAX(ROUNDDOWN(AD34*24*上限,0)-$W34,0)),0)</f>
        <v>0</v>
      </c>
      <c r="AF34" s="99">
        <f t="shared" ca="1" si="14"/>
        <v>60</v>
      </c>
      <c r="AG34" s="117">
        <f t="shared" ca="1" si="17"/>
        <v>0</v>
      </c>
      <c r="AH34" s="117">
        <f ca="1">AG34-MIN($AG$38-(SUM($AG$27:$AG33)-SUM($AH$27:$AH33)),AG34)</f>
        <v>0</v>
      </c>
    </row>
    <row r="35" spans="1:34" s="99" customFormat="1" ht="24" customHeight="1" thickTop="1" thickBot="1" x14ac:dyDescent="0.2">
      <c r="A35" s="112">
        <f t="shared" ca="1" si="15"/>
        <v>8</v>
      </c>
      <c r="B35" s="87"/>
      <c r="C35" s="95" t="s">
        <v>3</v>
      </c>
      <c r="D35" s="35"/>
      <c r="E35" s="89"/>
      <c r="F35" s="90" t="s">
        <v>35</v>
      </c>
      <c r="G35" s="91"/>
      <c r="H35" s="89"/>
      <c r="I35" s="90" t="s">
        <v>35</v>
      </c>
      <c r="J35" s="92"/>
      <c r="K35" s="36" t="str">
        <f>IF(OR($E35="",COUNTIF('保育課設定シート（非表示にする）'!$G$10:$G$24,$E35)),"",'保育課設定シート（非表示にする）'!$A$5)</f>
        <v/>
      </c>
      <c r="L35" s="171">
        <f ca="1">IF(OR(COUNTBLANK($E35:$J35)&gt;0,COUNTIF(終了時範囲,終了時)=0,COUNTIF(終了分範囲,終了分)=0),0,IF(AND(開始時&gt;=22,TIME(終了時,終了分,0)&lt;TIME(1,0,0)),1,TIME(終了時,終了分,0))-TIME(開始時,開始分,0))</f>
        <v>0</v>
      </c>
      <c r="M35" s="120">
        <f ca="1">AG35-MIN($AG$19-(SUM($AG$8:$AG34)-SUM($AH$8:$AH34)),AG35)</f>
        <v>0</v>
      </c>
      <c r="N35" s="94"/>
      <c r="O35" s="95" t="s">
        <v>4</v>
      </c>
      <c r="P35" s="96"/>
      <c r="Q35" s="95" t="s">
        <v>4</v>
      </c>
      <c r="R35" s="96"/>
      <c r="S35" s="95" t="s">
        <v>4</v>
      </c>
      <c r="T35" s="96"/>
      <c r="U35" s="95" t="s">
        <v>4</v>
      </c>
      <c r="V35" s="97">
        <f t="shared" si="18"/>
        <v>0</v>
      </c>
      <c r="W35" s="97">
        <f t="shared" si="16"/>
        <v>0</v>
      </c>
      <c r="X35" s="122">
        <f ca="1">ROUNDDOWN(ROUND($M35*24*上限,5),0)</f>
        <v>0</v>
      </c>
      <c r="Y35" s="122">
        <f t="shared" ca="1" si="11"/>
        <v>0</v>
      </c>
      <c r="Z35" s="117">
        <f ca="1">$L35-MAX(0,ROUNDDOWN(MIN(TIME(0,MINUTE($H$41),0)-SUM($L$27:$L34)+SUM(Z$27:Z34),MAX(0,$L35-($W35/IF($K35="",限①,限②)/24)))*24*60,0)/24/60)</f>
        <v>0</v>
      </c>
      <c r="AA35" s="119">
        <f ca="1">MAX(ROUNDDOWN(限①/60,0)-(ROUNDDOWN(上限/60,0)-MAX(ROUNDDOWN(Z35*24*上限,0)-$W35,0)),0)</f>
        <v>0</v>
      </c>
      <c r="AB35" s="99">
        <f t="shared" ca="1" si="12"/>
        <v>60</v>
      </c>
      <c r="AC35" s="117">
        <f t="shared" ca="1" si="13"/>
        <v>0</v>
      </c>
      <c r="AD35" s="117">
        <f ca="1">AC35-IF(上限=限①,MIN($AC$38-(SUM($AC$27:$AC34)-SUM($AD$27:$AD34)),AC35),0)</f>
        <v>0</v>
      </c>
      <c r="AE35" s="98">
        <f ca="1">MAX(ROUNDDOWN(限②/60,0)-(ROUNDDOWN(上限/60,0)-MAX(ROUNDDOWN(AD35*24*上限,0)-$W35,0)),0)</f>
        <v>0</v>
      </c>
      <c r="AF35" s="99">
        <f t="shared" ca="1" si="14"/>
        <v>60</v>
      </c>
      <c r="AG35" s="117">
        <f t="shared" ca="1" si="17"/>
        <v>0</v>
      </c>
      <c r="AH35" s="117">
        <f ca="1">AG35-MIN($AG$38-(SUM($AG$27:$AG34)-SUM($AH$27:$AH34)),AG35)</f>
        <v>0</v>
      </c>
    </row>
    <row r="36" spans="1:34" s="99" customFormat="1" ht="24" customHeight="1" thickTop="1" thickBot="1" x14ac:dyDescent="0.2">
      <c r="A36" s="100">
        <f t="shared" ca="1" si="15"/>
        <v>8</v>
      </c>
      <c r="B36" s="101"/>
      <c r="C36" s="102" t="s">
        <v>3</v>
      </c>
      <c r="D36" s="38"/>
      <c r="E36" s="103"/>
      <c r="F36" s="104" t="s">
        <v>35</v>
      </c>
      <c r="G36" s="105"/>
      <c r="H36" s="103"/>
      <c r="I36" s="104" t="s">
        <v>35</v>
      </c>
      <c r="J36" s="106"/>
      <c r="K36" s="40" t="str">
        <f>IF(OR($E36="",COUNTIF('保育課設定シート（非表示にする）'!$G$10:$G$24,$E36)),"",'保育課設定シート（非表示にする）'!$A$5)</f>
        <v/>
      </c>
      <c r="L36" s="107">
        <f ca="1">IF(OR(COUNTBLANK($E36:$J36)&gt;0,COUNTIF(終了時範囲,終了時)=0,COUNTIF(終了分範囲,終了分)=0),0,IF(AND(開始時&gt;=22,TIME(終了時,終了分,0)&lt;TIME(1,0,0)),1,TIME(終了時,終了分,0))-TIME(開始時,開始分,0))</f>
        <v>0</v>
      </c>
      <c r="M36" s="121">
        <f ca="1">AG36-MIN($AG$19-(SUM($AG$8:$AG35)-SUM($AH$8:$AH35)),AG36)</f>
        <v>0</v>
      </c>
      <c r="N36" s="108"/>
      <c r="O36" s="102" t="s">
        <v>4</v>
      </c>
      <c r="P36" s="114"/>
      <c r="Q36" s="102" t="s">
        <v>4</v>
      </c>
      <c r="R36" s="114"/>
      <c r="S36" s="115" t="s">
        <v>4</v>
      </c>
      <c r="T36" s="114"/>
      <c r="U36" s="102" t="s">
        <v>4</v>
      </c>
      <c r="V36" s="111">
        <f t="shared" si="18"/>
        <v>0</v>
      </c>
      <c r="W36" s="111">
        <f t="shared" si="16"/>
        <v>0</v>
      </c>
      <c r="X36" s="123">
        <f ca="1">ROUNDDOWN(ROUND($M36*24*上限,5),0)</f>
        <v>0</v>
      </c>
      <c r="Y36" s="123">
        <f t="shared" ca="1" si="11"/>
        <v>0</v>
      </c>
      <c r="Z36" s="117">
        <f ca="1">$L36-MAX(0,ROUNDDOWN(MIN(TIME(0,MINUTE($H$41),0)-SUM($L$27:$L35)+SUM(Z$27:Z35),MAX(0,$L36-($W36/IF($K36="",限①,限②)/24)))*24*60,0)/24/60)</f>
        <v>0</v>
      </c>
      <c r="AA36" s="119">
        <f ca="1">MAX(ROUNDDOWN(限①/60,0)-(ROUNDDOWN(上限/60,0)-MAX(ROUNDDOWN(Z36*24*上限,0)-$W36,0)),0)</f>
        <v>0</v>
      </c>
      <c r="AB36" s="99">
        <f t="shared" ca="1" si="12"/>
        <v>60</v>
      </c>
      <c r="AC36" s="117">
        <f t="shared" ca="1" si="13"/>
        <v>0</v>
      </c>
      <c r="AD36" s="117">
        <f ca="1">AC36-IF(上限=限①,MIN($AC$38-(SUM($AC$27:$AC35)-SUM($AD$27:$AD35)),AC36),0)</f>
        <v>0</v>
      </c>
      <c r="AE36" s="98">
        <f ca="1">MAX(ROUNDDOWN(限②/60,0)-(ROUNDDOWN(上限/60,0)-MAX(ROUNDDOWN(AD36*24*上限,0)-$W36,0)),0)</f>
        <v>0</v>
      </c>
      <c r="AF36" s="99">
        <f t="shared" ca="1" si="14"/>
        <v>60</v>
      </c>
      <c r="AG36" s="117">
        <f t="shared" ca="1" si="17"/>
        <v>0</v>
      </c>
      <c r="AH36" s="117">
        <f ca="1">AG36-MIN($AG$38-(SUM($AG$27:$AG35)-SUM($AH$27:$AH35)),AG36)</f>
        <v>0</v>
      </c>
    </row>
    <row r="37" spans="1:34" s="4" customFormat="1" ht="3.9" customHeight="1" thickTop="1" x14ac:dyDescent="0.15">
      <c r="A37" s="141"/>
      <c r="B37" s="2"/>
      <c r="C37" s="2"/>
      <c r="D37" s="142"/>
      <c r="E37" s="2"/>
      <c r="F37" s="2"/>
      <c r="G37" s="2"/>
      <c r="H37" s="2"/>
      <c r="I37" s="2"/>
      <c r="J37" s="2"/>
      <c r="K37" s="142"/>
      <c r="L37" s="6"/>
      <c r="M37" s="6"/>
      <c r="N37" s="5"/>
      <c r="O37" s="2"/>
      <c r="P37" s="2"/>
      <c r="Q37" s="2"/>
      <c r="R37" s="2"/>
      <c r="S37" s="2"/>
      <c r="T37" s="2"/>
      <c r="U37" s="2"/>
      <c r="V37" s="2"/>
      <c r="W37" s="3"/>
      <c r="Z37" s="118"/>
      <c r="AA37" s="98"/>
    </row>
    <row r="38" spans="1:34" s="4" customFormat="1" ht="15.9" customHeight="1" x14ac:dyDescent="0.45">
      <c r="A38" s="141"/>
      <c r="C38" s="2"/>
      <c r="D38" s="142"/>
      <c r="H38" s="219" t="s">
        <v>20</v>
      </c>
      <c r="I38" s="220"/>
      <c r="J38" s="220"/>
      <c r="K38" s="221"/>
      <c r="M38" s="124" t="s">
        <v>23</v>
      </c>
      <c r="P38" s="146"/>
      <c r="Q38" s="146"/>
      <c r="R38" s="146"/>
      <c r="S38" s="146"/>
      <c r="T38" s="150"/>
      <c r="U38" s="151"/>
      <c r="X38" s="207" t="s">
        <v>24</v>
      </c>
      <c r="Y38" s="207"/>
      <c r="Z38" s="118">
        <f ca="1">SUM(Z27:Z36)-$M41</f>
        <v>0</v>
      </c>
      <c r="AC38" s="118">
        <f t="shared" ref="AC38:AD38" ca="1" si="19">SUM(AC27:AC36)-$M41</f>
        <v>0</v>
      </c>
      <c r="AD38" s="118">
        <f t="shared" ca="1" si="19"/>
        <v>0</v>
      </c>
      <c r="AG38" s="118">
        <f ca="1">SUM(AG27:AG36)-$M41</f>
        <v>0</v>
      </c>
    </row>
    <row r="39" spans="1:34" ht="24" customHeight="1" x14ac:dyDescent="0.15">
      <c r="A39" s="9"/>
      <c r="D39" s="12"/>
      <c r="G39" s="8" t="s">
        <v>22</v>
      </c>
      <c r="H39" s="208">
        <f ca="1">SUMIF($K27:$K36,"",$L27:$L36)</f>
        <v>0</v>
      </c>
      <c r="I39" s="209"/>
      <c r="J39" s="209"/>
      <c r="K39" s="210"/>
      <c r="M39" s="126">
        <f ca="1">SUMIF($K27:$K36,"",$M27:$M36)</f>
        <v>0</v>
      </c>
      <c r="N39" s="147"/>
      <c r="O39" s="147"/>
      <c r="P39" s="145"/>
      <c r="Q39" s="145"/>
      <c r="R39" s="145"/>
      <c r="S39" s="145"/>
      <c r="T39" s="151"/>
      <c r="U39" s="151"/>
      <c r="X39" s="211">
        <f ca="1">SUMIF($K27:$K36,"",$Y27:$Y36)</f>
        <v>0</v>
      </c>
      <c r="Y39" s="211"/>
    </row>
    <row r="40" spans="1:34" ht="24" customHeight="1" thickBot="1" x14ac:dyDescent="0.2">
      <c r="A40" s="9"/>
      <c r="D40" s="12"/>
      <c r="G40" s="8" t="s">
        <v>6</v>
      </c>
      <c r="H40" s="208">
        <f ca="1">SUMIF($K27:$K36,'保育課設定シート（非表示にする）'!$A$5,$L27:$L36)</f>
        <v>0</v>
      </c>
      <c r="I40" s="209"/>
      <c r="J40" s="209"/>
      <c r="K40" s="210"/>
      <c r="L40" s="125"/>
      <c r="M40" s="127">
        <f ca="1">SUMIF($K27:$K36,'保育課設定シート（非表示にする）'!$A$5,$M27:$M36)</f>
        <v>0</v>
      </c>
      <c r="N40" s="147"/>
      <c r="O40" s="147"/>
      <c r="P40" s="145"/>
      <c r="Q40" s="145"/>
      <c r="R40" s="145"/>
      <c r="S40" s="145"/>
      <c r="T40" s="149"/>
      <c r="U40" s="149"/>
      <c r="X40" s="212">
        <f ca="1">SUMIF($K27:$K36,'保育課設定シート（非表示にする）'!$A$5,$Y27:$Y36)</f>
        <v>0</v>
      </c>
      <c r="Y40" s="212"/>
    </row>
    <row r="41" spans="1:34" ht="24" customHeight="1" thickBot="1" x14ac:dyDescent="0.2">
      <c r="A41" s="9"/>
      <c r="D41" s="12"/>
      <c r="G41" s="8" t="s">
        <v>11</v>
      </c>
      <c r="H41" s="208">
        <f ca="1">H39+H40</f>
        <v>0</v>
      </c>
      <c r="I41" s="209"/>
      <c r="J41" s="209"/>
      <c r="K41" s="210"/>
      <c r="L41" s="128" t="s">
        <v>54</v>
      </c>
      <c r="M41" s="14">
        <f ca="1">ROUNDDOWN(H41,0)+TIME(HOUR(H41),0,0)</f>
        <v>0</v>
      </c>
      <c r="N41" s="148"/>
      <c r="O41" s="147"/>
      <c r="P41" s="152"/>
      <c r="Q41" s="152"/>
      <c r="R41" s="152"/>
      <c r="S41" s="152"/>
      <c r="T41" s="152"/>
      <c r="U41" s="2"/>
      <c r="X41" s="213">
        <f t="shared" ref="X41:Y41" ca="1" si="20">X39+X40</f>
        <v>0</v>
      </c>
      <c r="Y41" s="214">
        <f t="shared" si="20"/>
        <v>0</v>
      </c>
    </row>
    <row r="42" spans="1:34" ht="3.9" customHeight="1" x14ac:dyDescent="0.45">
      <c r="A42" s="26"/>
      <c r="B42" s="25"/>
      <c r="C42" s="25"/>
      <c r="D42" s="25"/>
      <c r="E42" s="25"/>
      <c r="F42" s="25"/>
      <c r="G42" s="25"/>
      <c r="H42" s="25"/>
      <c r="I42" s="25"/>
      <c r="J42" s="27"/>
      <c r="K42" s="28"/>
      <c r="L42" s="28"/>
      <c r="M42" s="28"/>
      <c r="N42" s="29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  <row r="43" spans="1:34" ht="36" customHeight="1" x14ac:dyDescent="0.3">
      <c r="A43" s="234" t="str">
        <f ca="1">IF(年度まとめ!$F$2="","",TEXT(DATE(YEAR(年度まとめ!$F$2),MOD(D43+8,12)+4,1),"ggge"))&amp;"年"</f>
        <v>令和8年</v>
      </c>
      <c r="B43" s="234"/>
      <c r="C43" s="234"/>
      <c r="D43" s="233">
        <f ca="1">MOD(_xlfn.SHEET()*3-2+ROUNDDOWN(ROW()/19,0)-1,12)+1</f>
        <v>9</v>
      </c>
      <c r="E43" s="233"/>
      <c r="F43" s="233"/>
      <c r="G43" s="13" t="s">
        <v>37</v>
      </c>
      <c r="H43" s="4"/>
      <c r="I43" s="4"/>
      <c r="J43" s="10"/>
      <c r="K43" s="11"/>
      <c r="L43" s="11"/>
      <c r="M43" s="11"/>
      <c r="N43" s="7"/>
      <c r="O43" s="7"/>
      <c r="P43" s="7"/>
      <c r="Q43" s="7"/>
      <c r="R43" s="7"/>
      <c r="T43" s="116"/>
      <c r="U43" s="116"/>
      <c r="V43" s="116"/>
      <c r="W43" s="229" t="str">
        <f>"※補助上限額(1時間あたり)
日中( 7:00～22:00):"&amp;TEXT(限①,"#,#")&amp;"円
夜間(22:00～24:00, 0:00～ 7:00):"&amp;TEXT(限②,"#,#")&amp;"円"</f>
        <v>※補助上限額(1時間あたり)
日中( 7:00～22:00):2,500円
夜間(22:00～24:00, 0:00～ 7:00):3,500円</v>
      </c>
      <c r="X43" s="229"/>
      <c r="Y43" s="229"/>
    </row>
    <row r="44" spans="1:34" ht="15.9" customHeight="1" x14ac:dyDescent="0.45">
      <c r="A44" s="222" t="s">
        <v>0</v>
      </c>
      <c r="B44" s="222"/>
      <c r="C44" s="222"/>
      <c r="D44" s="217" t="s">
        <v>5</v>
      </c>
      <c r="E44" s="222" t="s">
        <v>8</v>
      </c>
      <c r="F44" s="222"/>
      <c r="G44" s="222"/>
      <c r="H44" s="222"/>
      <c r="I44" s="222"/>
      <c r="J44" s="222"/>
      <c r="K44" s="223" t="s">
        <v>6</v>
      </c>
      <c r="L44" s="224" t="s">
        <v>10</v>
      </c>
      <c r="M44" s="217" t="s">
        <v>53</v>
      </c>
      <c r="N44" s="215" t="s">
        <v>16</v>
      </c>
      <c r="O44" s="216"/>
      <c r="P44" s="224" t="s">
        <v>14</v>
      </c>
      <c r="Q44" s="232"/>
      <c r="R44" s="232"/>
      <c r="S44" s="232"/>
      <c r="T44" s="232"/>
      <c r="U44" s="232"/>
      <c r="V44" s="232"/>
      <c r="W44" s="217" t="s">
        <v>27</v>
      </c>
      <c r="X44" s="218" t="s">
        <v>21</v>
      </c>
      <c r="Y44" s="218" t="s">
        <v>24</v>
      </c>
    </row>
    <row r="45" spans="1:34" ht="36" customHeight="1" thickBot="1" x14ac:dyDescent="0.5">
      <c r="A45" s="222"/>
      <c r="B45" s="231"/>
      <c r="C45" s="222"/>
      <c r="D45" s="230"/>
      <c r="E45" s="231" t="s">
        <v>1</v>
      </c>
      <c r="F45" s="231"/>
      <c r="G45" s="231"/>
      <c r="H45" s="231" t="s">
        <v>2</v>
      </c>
      <c r="I45" s="231"/>
      <c r="J45" s="231"/>
      <c r="K45" s="217"/>
      <c r="L45" s="225"/>
      <c r="M45" s="228"/>
      <c r="N45" s="226"/>
      <c r="O45" s="227"/>
      <c r="P45" s="215" t="s">
        <v>19</v>
      </c>
      <c r="Q45" s="216"/>
      <c r="R45" s="215" t="s">
        <v>18</v>
      </c>
      <c r="S45" s="216"/>
      <c r="T45" s="217" t="s">
        <v>17</v>
      </c>
      <c r="U45" s="217"/>
      <c r="V45" s="172" t="s">
        <v>15</v>
      </c>
      <c r="W45" s="230"/>
      <c r="X45" s="218"/>
      <c r="Y45" s="218"/>
    </row>
    <row r="46" spans="1:34" s="99" customFormat="1" ht="24" customHeight="1" thickTop="1" thickBot="1" x14ac:dyDescent="0.2">
      <c r="A46" s="86">
        <f ca="1">$D43</f>
        <v>9</v>
      </c>
      <c r="B46" s="87"/>
      <c r="C46" s="88" t="s">
        <v>3</v>
      </c>
      <c r="D46" s="32"/>
      <c r="E46" s="89"/>
      <c r="F46" s="90" t="s">
        <v>36</v>
      </c>
      <c r="G46" s="91"/>
      <c r="H46" s="89"/>
      <c r="I46" s="90" t="s">
        <v>36</v>
      </c>
      <c r="J46" s="92"/>
      <c r="K46" s="34" t="str" cm="1">
        <f t="array" aca="1" ref="K46" ca="1">IF(OR(開始時="",COUNTIF('保育課設定シート（非表示にする）'!$G$10:$G$24,開始時)),"",'保育課設定シート（非表示にする）'!$A$5)</f>
        <v/>
      </c>
      <c r="L46" s="171">
        <f ca="1">IF(OR(COUNTBLANK($E46:$J46)&gt;0,COUNTIF(終了時範囲,終了時)=0,COUNTIF(終了分範囲,終了分)=0),0,IF(AND(開始時&gt;=22,TIME(終了時,終了分,0)&lt;TIME(1,0,0)),1,TIME(終了時,終了分,0))-TIME(開始時,開始分,0))</f>
        <v>0</v>
      </c>
      <c r="M46" s="120">
        <f ca="1">AG46-MIN($AG$19,AG46)</f>
        <v>0</v>
      </c>
      <c r="N46" s="94"/>
      <c r="O46" s="95" t="s">
        <v>4</v>
      </c>
      <c r="P46" s="96"/>
      <c r="Q46" s="95" t="s">
        <v>4</v>
      </c>
      <c r="R46" s="96"/>
      <c r="S46" s="95" t="s">
        <v>4</v>
      </c>
      <c r="T46" s="96"/>
      <c r="U46" s="95" t="s">
        <v>4</v>
      </c>
      <c r="V46" s="97">
        <f>P46-R46+T46</f>
        <v>0</v>
      </c>
      <c r="W46" s="97">
        <f>N46-V46</f>
        <v>0</v>
      </c>
      <c r="X46" s="122">
        <f ca="1">ROUNDDOWN(ROUND($M46*24*上限,5),0)</f>
        <v>0</v>
      </c>
      <c r="Y46" s="122">
        <f ca="1">MIN(W46:X46)</f>
        <v>0</v>
      </c>
      <c r="Z46" s="117">
        <f ca="1">$L46-ROUNDDOWN(MIN(TIME(0,MINUTE($H$60),0),MAX(0,$L46-($W46/IF($K46="",限①,限②)/24)))*24*60,0)/24/60</f>
        <v>0</v>
      </c>
      <c r="AA46" s="119">
        <f ca="1">MAX(ROUNDDOWN(限①/60,0)-(ROUNDDOWN(上限/60,0)-MAX(ROUNDDOWN(Z46*24*上限,0)-$W46,0)),0)</f>
        <v>0</v>
      </c>
      <c r="AB46" s="98">
        <f ca="1">IF(AA46=0,60,RANK(AA46,AA$46:AA$55))</f>
        <v>60</v>
      </c>
      <c r="AC46" s="117">
        <f ca="1">Z46-TIME(0,IF(MINUTE($Z$57)&gt;=$AB46,1,0),0)</f>
        <v>0</v>
      </c>
      <c r="AD46" s="117">
        <f ca="1">AC46-IF(上限=限①,MIN($AC$57,AC46),0)</f>
        <v>0</v>
      </c>
      <c r="AE46" s="119">
        <f ca="1">MAX(ROUNDDOWN(限②/60,0)-(ROUNDDOWN(上限/60,0)-MAX(ROUNDDOWN(AD46*24*上限,0)-$W46,0)),0)</f>
        <v>0</v>
      </c>
      <c r="AF46" s="99">
        <f ca="1">IF(AE46=0,60,RANK(AE46,AE$46:AE$55))</f>
        <v>60</v>
      </c>
      <c r="AG46" s="117">
        <f ca="1">AD46-TIME(0,IF(MINUTE(AD$57)&gt;=$AF46,1,0),0)</f>
        <v>0</v>
      </c>
      <c r="AH46" s="117">
        <f ca="1">AG46-MIN($AG$57,AG46)</f>
        <v>0</v>
      </c>
    </row>
    <row r="47" spans="1:34" s="99" customFormat="1" ht="24" customHeight="1" thickTop="1" thickBot="1" x14ac:dyDescent="0.2">
      <c r="A47" s="100">
        <f ca="1">A46</f>
        <v>9</v>
      </c>
      <c r="B47" s="101"/>
      <c r="C47" s="102" t="s">
        <v>3</v>
      </c>
      <c r="D47" s="41"/>
      <c r="E47" s="103"/>
      <c r="F47" s="104" t="s">
        <v>35</v>
      </c>
      <c r="G47" s="105"/>
      <c r="H47" s="103"/>
      <c r="I47" s="104" t="s">
        <v>35</v>
      </c>
      <c r="J47" s="106"/>
      <c r="K47" s="42" t="str">
        <f>IF(OR($E47="",COUNTIF('保育課設定シート（非表示にする）'!$G$10:$G$24,$E47)),"",'保育課設定シート（非表示にする）'!$A$5)</f>
        <v/>
      </c>
      <c r="L47" s="107">
        <f ca="1">IF(OR(COUNTBLANK($E47:$J47)&gt;0,COUNTIF(終了時範囲,終了時)=0,COUNTIF(終了分範囲,終了分)=0),0,IF(AND(開始時&gt;=22,TIME(終了時,終了分,0)&lt;TIME(1,0,0)),1,TIME(終了時,終了分,0))-TIME(開始時,開始分,0))</f>
        <v>0</v>
      </c>
      <c r="M47" s="121">
        <f ca="1">AG47-MIN($AG$19-(SUM($AG$8:$AG46)-SUM($AH$8:$AH46)),AG47)</f>
        <v>0</v>
      </c>
      <c r="N47" s="108"/>
      <c r="O47" s="109" t="s">
        <v>4</v>
      </c>
      <c r="P47" s="110"/>
      <c r="Q47" s="109" t="s">
        <v>4</v>
      </c>
      <c r="R47" s="110"/>
      <c r="S47" s="109" t="s">
        <v>4</v>
      </c>
      <c r="T47" s="110"/>
      <c r="U47" s="109" t="s">
        <v>4</v>
      </c>
      <c r="V47" s="111">
        <f t="shared" ref="V47:V50" si="21">P47-R47+T47</f>
        <v>0</v>
      </c>
      <c r="W47" s="111">
        <f>N47-V47</f>
        <v>0</v>
      </c>
      <c r="X47" s="123">
        <f ca="1">ROUNDDOWN(ROUND($M47*24*上限,5),0)</f>
        <v>0</v>
      </c>
      <c r="Y47" s="123">
        <f t="shared" ref="Y47:Y55" ca="1" si="22">MIN(W47:X47)</f>
        <v>0</v>
      </c>
      <c r="Z47" s="117">
        <f ca="1">$L47-MAX(0,ROUNDDOWN(MIN(TIME(0,MINUTE($H$60),0)-SUM($L$46:$L46)+SUM(Z$46:Z46),MAX(0,$L47-($W47/IF($K47="",限①,限②)/24)))*24*60,0)/24/60)</f>
        <v>0</v>
      </c>
      <c r="AA47" s="119">
        <f ca="1">MAX(ROUNDDOWN(限①/60,0)-(ROUNDDOWN(上限/60,0)-MAX(ROUNDDOWN(Z47*24*上限,0)-$W47,0)),0)</f>
        <v>0</v>
      </c>
      <c r="AB47" s="99">
        <f t="shared" ref="AB47:AB55" ca="1" si="23">IF(AA47=0,60,RANK(AA47,AA$46:AA$55))</f>
        <v>60</v>
      </c>
      <c r="AC47" s="117">
        <f t="shared" ref="AC47:AC55" ca="1" si="24">Z47-TIME(0,IF(MINUTE($Z$57)&gt;=$AB47,1,0),0)</f>
        <v>0</v>
      </c>
      <c r="AD47" s="117">
        <f ca="1">AC47-IF(上限=限①,MIN($AC$57-(SUM($AC$46:$AC46)-SUM($AD$46:$AD46)),AC47),0)</f>
        <v>0</v>
      </c>
      <c r="AE47" s="98">
        <f ca="1">MAX(ROUNDDOWN(限②/60,0)-(ROUNDDOWN(上限/60,0)-MAX(ROUNDDOWN(AD47*24*上限,0)-$W47,0)),0)</f>
        <v>0</v>
      </c>
      <c r="AF47" s="99">
        <f t="shared" ref="AF47:AF55" ca="1" si="25">IF(AE47=0,60,RANK(AE47,AE$46:AE$55))</f>
        <v>60</v>
      </c>
      <c r="AG47" s="117">
        <f t="shared" ref="AG47:AG55" ca="1" si="26">AD47-TIME(0,IF(MINUTE(AD$57)&gt;=$AF47,1,0),0)</f>
        <v>0</v>
      </c>
      <c r="AH47" s="117">
        <f ca="1">AG47-MIN($AG$57-(SUM($AG$46:$AG46)-SUM($AH$46:$AH46)),AG47)</f>
        <v>0</v>
      </c>
    </row>
    <row r="48" spans="1:34" s="99" customFormat="1" ht="24" customHeight="1" thickTop="1" thickBot="1" x14ac:dyDescent="0.2">
      <c r="A48" s="112">
        <f t="shared" ref="A48:A55" ca="1" si="27">A47</f>
        <v>9</v>
      </c>
      <c r="B48" s="87"/>
      <c r="C48" s="95" t="s">
        <v>3</v>
      </c>
      <c r="D48" s="37"/>
      <c r="E48" s="89"/>
      <c r="F48" s="90" t="s">
        <v>35</v>
      </c>
      <c r="G48" s="91"/>
      <c r="H48" s="89"/>
      <c r="I48" s="90" t="s">
        <v>35</v>
      </c>
      <c r="J48" s="92"/>
      <c r="K48" s="33" t="str">
        <f>IF(OR($E48="",COUNTIF('保育課設定シート（非表示にする）'!$G$10:$G$24,$E48)),"",'保育課設定シート（非表示にする）'!$A$5)</f>
        <v/>
      </c>
      <c r="L48" s="171">
        <f ca="1">IF(OR(COUNTBLANK($E48:$J48)&gt;0,COUNTIF(終了時範囲,終了時)=0,COUNTIF(終了分範囲,終了分)=0),0,IF(AND(開始時&gt;=22,TIME(終了時,終了分,0)&lt;TIME(1,0,0)),1,TIME(終了時,終了分,0))-TIME(開始時,開始分,0))</f>
        <v>0</v>
      </c>
      <c r="M48" s="120">
        <f ca="1">AG48-MIN($AG$19-(SUM($AG$8:$AG47)-SUM($AH$8:$AH47)),AG48)</f>
        <v>0</v>
      </c>
      <c r="N48" s="94"/>
      <c r="O48" s="95" t="s">
        <v>4</v>
      </c>
      <c r="P48" s="96"/>
      <c r="Q48" s="95" t="s">
        <v>4</v>
      </c>
      <c r="R48" s="96"/>
      <c r="S48" s="95" t="s">
        <v>4</v>
      </c>
      <c r="T48" s="96"/>
      <c r="U48" s="95" t="s">
        <v>4</v>
      </c>
      <c r="V48" s="97">
        <f t="shared" si="21"/>
        <v>0</v>
      </c>
      <c r="W48" s="97">
        <f t="shared" ref="W48:W55" si="28">N48-V48</f>
        <v>0</v>
      </c>
      <c r="X48" s="122">
        <f ca="1">ROUNDDOWN(ROUND($M48*24*上限,5),0)</f>
        <v>0</v>
      </c>
      <c r="Y48" s="122">
        <f t="shared" ca="1" si="22"/>
        <v>0</v>
      </c>
      <c r="Z48" s="117">
        <f ca="1">$L48-MAX(0,ROUNDDOWN(MIN(TIME(0,MINUTE($H$60),0)-SUM($L$46:$L47)+SUM(Z$46:Z47),MAX(0,$L48-($W48/IF($K48="",限①,限②)/24)))*24*60,0)/24/60)</f>
        <v>0</v>
      </c>
      <c r="AA48" s="119">
        <f ca="1">MAX(ROUNDDOWN(限①/60,0)-(ROUNDDOWN(上限/60,0)-MAX(ROUNDDOWN(Z48*24*上限,0)-$W48,0)),0)</f>
        <v>0</v>
      </c>
      <c r="AB48" s="99">
        <f t="shared" ca="1" si="23"/>
        <v>60</v>
      </c>
      <c r="AC48" s="117">
        <f t="shared" ca="1" si="24"/>
        <v>0</v>
      </c>
      <c r="AD48" s="117">
        <f ca="1">AC48-IF(上限=限①,MIN($AC$57-(SUM($AC$46:$AC47)-SUM($AD$46:$AD47)),AC48),0)</f>
        <v>0</v>
      </c>
      <c r="AE48" s="98">
        <f ca="1">MAX(ROUNDDOWN(限②/60,0)-(ROUNDDOWN(上限/60,0)-MAX(ROUNDDOWN(AD48*24*上限,0)-$W48,0)),0)</f>
        <v>0</v>
      </c>
      <c r="AF48" s="99">
        <f t="shared" ca="1" si="25"/>
        <v>60</v>
      </c>
      <c r="AG48" s="117">
        <f t="shared" ca="1" si="26"/>
        <v>0</v>
      </c>
      <c r="AH48" s="117">
        <f ca="1">AG48-MIN($AG$57-(SUM($AG$46:$AG47)-SUM($AH$46:$AH47)),AG48)</f>
        <v>0</v>
      </c>
    </row>
    <row r="49" spans="1:34" s="99" customFormat="1" ht="24" customHeight="1" thickTop="1" thickBot="1" x14ac:dyDescent="0.2">
      <c r="A49" s="100">
        <f t="shared" ca="1" si="27"/>
        <v>9</v>
      </c>
      <c r="B49" s="101"/>
      <c r="C49" s="102" t="s">
        <v>3</v>
      </c>
      <c r="D49" s="43"/>
      <c r="E49" s="103"/>
      <c r="F49" s="104" t="s">
        <v>35</v>
      </c>
      <c r="G49" s="105"/>
      <c r="H49" s="103"/>
      <c r="I49" s="104" t="s">
        <v>35</v>
      </c>
      <c r="J49" s="106"/>
      <c r="K49" s="39" t="str">
        <f>IF(OR($E49="",COUNTIF('保育課設定シート（非表示にする）'!$G$10:$G$24,$E49)),"",'保育課設定シート（非表示にする）'!$A$5)</f>
        <v/>
      </c>
      <c r="L49" s="107">
        <f ca="1">IF(OR(COUNTBLANK($E49:$J49)&gt;0,COUNTIF(終了時範囲,終了時)=0,COUNTIF(終了分範囲,終了分)=0),0,IF(AND(開始時&gt;=22,TIME(終了時,終了分,0)&lt;TIME(1,0,0)),1,TIME(終了時,終了分,0))-TIME(開始時,開始分,0))</f>
        <v>0</v>
      </c>
      <c r="M49" s="121">
        <f ca="1">AG49-MIN($AG$19-(SUM($AG$8:$AG48)-SUM($AH$8:$AH48)),AG49)</f>
        <v>0</v>
      </c>
      <c r="N49" s="108"/>
      <c r="O49" s="109" t="s">
        <v>4</v>
      </c>
      <c r="P49" s="110"/>
      <c r="Q49" s="109" t="s">
        <v>4</v>
      </c>
      <c r="R49" s="110"/>
      <c r="S49" s="109" t="s">
        <v>4</v>
      </c>
      <c r="T49" s="110"/>
      <c r="U49" s="109" t="s">
        <v>4</v>
      </c>
      <c r="V49" s="111">
        <f t="shared" si="21"/>
        <v>0</v>
      </c>
      <c r="W49" s="111">
        <f t="shared" si="28"/>
        <v>0</v>
      </c>
      <c r="X49" s="123">
        <f ca="1">ROUNDDOWN(ROUND($M49*24*上限,5),0)</f>
        <v>0</v>
      </c>
      <c r="Y49" s="123">
        <f t="shared" ca="1" si="22"/>
        <v>0</v>
      </c>
      <c r="Z49" s="117">
        <f ca="1">$L49-MAX(0,ROUNDDOWN(MIN(TIME(0,MINUTE($H$60),0)-SUM($L$46:$L48)+SUM(Z$46:Z48),MAX(0,$L49-($W49/IF($K49="",限①,限②)/24)))*24*60,0)/24/60)</f>
        <v>0</v>
      </c>
      <c r="AA49" s="119">
        <f ca="1">MAX(ROUNDDOWN(限①/60,0)-(ROUNDDOWN(上限/60,0)-MAX(ROUNDDOWN(Z49*24*上限,0)-$W49,0)),0)</f>
        <v>0</v>
      </c>
      <c r="AB49" s="99">
        <f t="shared" ca="1" si="23"/>
        <v>60</v>
      </c>
      <c r="AC49" s="117">
        <f t="shared" ca="1" si="24"/>
        <v>0</v>
      </c>
      <c r="AD49" s="117">
        <f ca="1">AC49-IF(上限=限①,MIN($AC$57-(SUM($AC$46:$AC48)-SUM($AD$46:$AD48)),AC49),0)</f>
        <v>0</v>
      </c>
      <c r="AE49" s="98">
        <f ca="1">MAX(ROUNDDOWN(限②/60,0)-(ROUNDDOWN(上限/60,0)-MAX(ROUNDDOWN(AD49*24*上限,0)-$W49,0)),0)</f>
        <v>0</v>
      </c>
      <c r="AF49" s="99">
        <f t="shared" ca="1" si="25"/>
        <v>60</v>
      </c>
      <c r="AG49" s="117">
        <f t="shared" ca="1" si="26"/>
        <v>0</v>
      </c>
      <c r="AH49" s="117">
        <f ca="1">AG49-MIN($AG$57-(SUM($AG$46:$AG48)-SUM($AH$46:$AH48)),AG49)</f>
        <v>0</v>
      </c>
    </row>
    <row r="50" spans="1:34" s="99" customFormat="1" ht="24" customHeight="1" thickTop="1" thickBot="1" x14ac:dyDescent="0.2">
      <c r="A50" s="112">
        <f t="shared" ca="1" si="27"/>
        <v>9</v>
      </c>
      <c r="B50" s="87"/>
      <c r="C50" s="95" t="s">
        <v>3</v>
      </c>
      <c r="D50" s="35"/>
      <c r="E50" s="89"/>
      <c r="F50" s="90" t="s">
        <v>35</v>
      </c>
      <c r="G50" s="91"/>
      <c r="H50" s="89"/>
      <c r="I50" s="90" t="s">
        <v>35</v>
      </c>
      <c r="J50" s="92"/>
      <c r="K50" s="36" t="str">
        <f>IF(OR($E50="",COUNTIF('保育課設定シート（非表示にする）'!$G$10:$G$24,$E50)),"",'保育課設定シート（非表示にする）'!$A$5)</f>
        <v/>
      </c>
      <c r="L50" s="171">
        <f ca="1">IF(OR(COUNTBLANK($E50:$J50)&gt;0,COUNTIF(終了時範囲,終了時)=0,COUNTIF(終了分範囲,終了分)=0),0,IF(AND(開始時&gt;=22,TIME(終了時,終了分,0)&lt;TIME(1,0,0)),1,TIME(終了時,終了分,0))-TIME(開始時,開始分,0))</f>
        <v>0</v>
      </c>
      <c r="M50" s="120">
        <f ca="1">AG50-MIN($AG$19-(SUM($AG$8:$AG49)-SUM($AH$8:$AH49)),AG50)</f>
        <v>0</v>
      </c>
      <c r="N50" s="94"/>
      <c r="O50" s="95" t="s">
        <v>4</v>
      </c>
      <c r="P50" s="96"/>
      <c r="Q50" s="95" t="s">
        <v>4</v>
      </c>
      <c r="R50" s="96"/>
      <c r="S50" s="95" t="s">
        <v>4</v>
      </c>
      <c r="T50" s="96"/>
      <c r="U50" s="95" t="s">
        <v>4</v>
      </c>
      <c r="V50" s="97">
        <f t="shared" si="21"/>
        <v>0</v>
      </c>
      <c r="W50" s="97">
        <f t="shared" si="28"/>
        <v>0</v>
      </c>
      <c r="X50" s="122">
        <f ca="1">ROUNDDOWN(ROUND($M50*24*上限,5),0)</f>
        <v>0</v>
      </c>
      <c r="Y50" s="122">
        <f t="shared" ca="1" si="22"/>
        <v>0</v>
      </c>
      <c r="Z50" s="117">
        <f ca="1">$L50-MAX(0,ROUNDDOWN(MIN(TIME(0,MINUTE($H$60),0)-SUM($L$46:$L49)+SUM(Z$46:Z49),MAX(0,$L50-($W50/IF($K50="",限①,限②)/24)))*24*60,0)/24/60)</f>
        <v>0</v>
      </c>
      <c r="AA50" s="119">
        <f ca="1">MAX(ROUNDDOWN(限①/60,0)-(ROUNDDOWN(上限/60,0)-MAX(ROUNDDOWN(Z50*24*上限,0)-$W50,0)),0)</f>
        <v>0</v>
      </c>
      <c r="AB50" s="99">
        <f t="shared" ca="1" si="23"/>
        <v>60</v>
      </c>
      <c r="AC50" s="117">
        <f t="shared" ca="1" si="24"/>
        <v>0</v>
      </c>
      <c r="AD50" s="117">
        <f ca="1">AC50-IF(上限=限①,MIN($AC$57-(SUM($AC$46:$AC49)-SUM($AD$46:$AD49)),AC50),0)</f>
        <v>0</v>
      </c>
      <c r="AE50" s="98">
        <f ca="1">MAX(ROUNDDOWN(限②/60,0)-(ROUNDDOWN(上限/60,0)-MAX(ROUNDDOWN(AD50*24*上限,0)-$W50,0)),0)</f>
        <v>0</v>
      </c>
      <c r="AF50" s="99">
        <f t="shared" ca="1" si="25"/>
        <v>60</v>
      </c>
      <c r="AG50" s="117">
        <f t="shared" ca="1" si="26"/>
        <v>0</v>
      </c>
      <c r="AH50" s="117">
        <f ca="1">AG50-MIN($AG$57-(SUM($AG$46:$AG49)-SUM($AH$46:$AH49)),AG50)</f>
        <v>0</v>
      </c>
    </row>
    <row r="51" spans="1:34" s="99" customFormat="1" ht="24" customHeight="1" thickTop="1" thickBot="1" x14ac:dyDescent="0.2">
      <c r="A51" s="100">
        <f t="shared" ca="1" si="27"/>
        <v>9</v>
      </c>
      <c r="B51" s="101"/>
      <c r="C51" s="102" t="s">
        <v>3</v>
      </c>
      <c r="D51" s="41"/>
      <c r="E51" s="103"/>
      <c r="F51" s="104" t="s">
        <v>35</v>
      </c>
      <c r="G51" s="105"/>
      <c r="H51" s="103"/>
      <c r="I51" s="104" t="s">
        <v>35</v>
      </c>
      <c r="J51" s="106"/>
      <c r="K51" s="42" t="str">
        <f>IF(OR($E51="",COUNTIF('保育課設定シート（非表示にする）'!$G$10:$G$24,$E51)),"",'保育課設定シート（非表示にする）'!$A$5)</f>
        <v/>
      </c>
      <c r="L51" s="107">
        <f ca="1">IF(OR(COUNTBLANK($E51:$J51)&gt;0,COUNTIF(終了時範囲,終了時)=0,COUNTIF(終了分範囲,終了分)=0),0,IF(AND(開始時&gt;=22,TIME(終了時,終了分,0)&lt;TIME(1,0,0)),1,TIME(終了時,終了分,0))-TIME(開始時,開始分,0))</f>
        <v>0</v>
      </c>
      <c r="M51" s="121">
        <f ca="1">AG51-MIN($AG$19-(SUM($AG$8:$AG50)-SUM($AH$8:$AH50)),AG51)</f>
        <v>0</v>
      </c>
      <c r="N51" s="108"/>
      <c r="O51" s="109" t="s">
        <v>4</v>
      </c>
      <c r="P51" s="110"/>
      <c r="Q51" s="109" t="s">
        <v>4</v>
      </c>
      <c r="R51" s="110"/>
      <c r="S51" s="109" t="s">
        <v>4</v>
      </c>
      <c r="T51" s="110"/>
      <c r="U51" s="109" t="s">
        <v>4</v>
      </c>
      <c r="V51" s="111">
        <f>P51-R51+T51</f>
        <v>0</v>
      </c>
      <c r="W51" s="111">
        <f t="shared" si="28"/>
        <v>0</v>
      </c>
      <c r="X51" s="123">
        <f ca="1">ROUNDDOWN(ROUND($M51*24*上限,5),0)</f>
        <v>0</v>
      </c>
      <c r="Y51" s="123">
        <f t="shared" ca="1" si="22"/>
        <v>0</v>
      </c>
      <c r="Z51" s="117">
        <f ca="1">$L51-MAX(0,ROUNDDOWN(MIN(TIME(0,MINUTE($H$60),0)-SUM($L$46:$L50)+SUM(Z$46:Z50),MAX(0,$L51-($W51/IF($K51="",限①,限②)/24)))*24*60,0)/24/60)</f>
        <v>0</v>
      </c>
      <c r="AA51" s="119">
        <f ca="1">MAX(ROUNDDOWN(限①/60,0)-(ROUNDDOWN(上限/60,0)-MAX(ROUNDDOWN(Z51*24*上限,0)-$W51,0)),0)</f>
        <v>0</v>
      </c>
      <c r="AB51" s="99">
        <f t="shared" ca="1" si="23"/>
        <v>60</v>
      </c>
      <c r="AC51" s="117">
        <f t="shared" ca="1" si="24"/>
        <v>0</v>
      </c>
      <c r="AD51" s="117">
        <f ca="1">AC51-IF(上限=限①,MIN($AC$57-(SUM($AC$46:$AC50)-SUM($AD$46:$AD50)),AC51),0)</f>
        <v>0</v>
      </c>
      <c r="AE51" s="98">
        <f ca="1">MAX(ROUNDDOWN(限②/60,0)-(ROUNDDOWN(上限/60,0)-MAX(ROUNDDOWN(AD51*24*上限,0)-$W51,0)),0)</f>
        <v>0</v>
      </c>
      <c r="AF51" s="99">
        <f t="shared" ca="1" si="25"/>
        <v>60</v>
      </c>
      <c r="AG51" s="117">
        <f t="shared" ca="1" si="26"/>
        <v>0</v>
      </c>
      <c r="AH51" s="117">
        <f ca="1">AG51-MIN($AG$57-(SUM($AG$46:$AG50)-SUM($AH$46:$AH50)),AG51)</f>
        <v>0</v>
      </c>
    </row>
    <row r="52" spans="1:34" s="99" customFormat="1" ht="24" customHeight="1" thickTop="1" thickBot="1" x14ac:dyDescent="0.2">
      <c r="A52" s="112">
        <f t="shared" ca="1" si="27"/>
        <v>9</v>
      </c>
      <c r="B52" s="87"/>
      <c r="C52" s="95" t="s">
        <v>3</v>
      </c>
      <c r="D52" s="35"/>
      <c r="E52" s="89"/>
      <c r="F52" s="90" t="s">
        <v>35</v>
      </c>
      <c r="G52" s="91"/>
      <c r="H52" s="89"/>
      <c r="I52" s="90" t="s">
        <v>35</v>
      </c>
      <c r="J52" s="92"/>
      <c r="K52" s="36" t="str">
        <f>IF(OR($E52="",COUNTIF('保育課設定シート（非表示にする）'!$G$10:$G$24,$E52)),"",'保育課設定シート（非表示にする）'!$A$5)</f>
        <v/>
      </c>
      <c r="L52" s="171">
        <f ca="1">IF(OR(COUNTBLANK($E52:$J52)&gt;0,COUNTIF(終了時範囲,終了時)=0,COUNTIF(終了分範囲,終了分)=0),0,IF(AND(開始時&gt;=22,TIME(終了時,終了分,0)&lt;TIME(1,0,0)),1,TIME(終了時,終了分,0))-TIME(開始時,開始分,0))</f>
        <v>0</v>
      </c>
      <c r="M52" s="120">
        <f ca="1">AG52-MIN($AG$19-(SUM($AG$8:$AG51)-SUM($AH$8:$AH51)),AG52)</f>
        <v>0</v>
      </c>
      <c r="N52" s="94"/>
      <c r="O52" s="95" t="s">
        <v>4</v>
      </c>
      <c r="P52" s="96"/>
      <c r="Q52" s="95" t="s">
        <v>4</v>
      </c>
      <c r="R52" s="96"/>
      <c r="S52" s="95" t="s">
        <v>4</v>
      </c>
      <c r="T52" s="96"/>
      <c r="U52" s="95" t="s">
        <v>4</v>
      </c>
      <c r="V52" s="97">
        <f t="shared" ref="V52:V55" si="29">P52-R52+T52</f>
        <v>0</v>
      </c>
      <c r="W52" s="97">
        <f t="shared" si="28"/>
        <v>0</v>
      </c>
      <c r="X52" s="122">
        <f ca="1">ROUNDDOWN(ROUND($M52*24*上限,5),0)</f>
        <v>0</v>
      </c>
      <c r="Y52" s="122">
        <f t="shared" ca="1" si="22"/>
        <v>0</v>
      </c>
      <c r="Z52" s="117">
        <f ca="1">$L52-MAX(0,ROUNDDOWN(MIN(TIME(0,MINUTE($H$60),0)-SUM($L$46:$L51)+SUM(Z$46:Z51),MAX(0,$L52-($W52/IF($K52="",限①,限②)/24)))*24*60,0)/24/60)</f>
        <v>0</v>
      </c>
      <c r="AA52" s="119">
        <f ca="1">MAX(ROUNDDOWN(限①/60,0)-(ROUNDDOWN(上限/60,0)-MAX(ROUNDDOWN(Z52*24*上限,0)-$W52,0)),0)</f>
        <v>0</v>
      </c>
      <c r="AB52" s="99">
        <f t="shared" ca="1" si="23"/>
        <v>60</v>
      </c>
      <c r="AC52" s="117">
        <f t="shared" ca="1" si="24"/>
        <v>0</v>
      </c>
      <c r="AD52" s="117">
        <f ca="1">AC52-IF(上限=限①,MIN($AC$57-(SUM($AC$46:$AC51)-SUM($AD$46:$AD51)),AC52),0)</f>
        <v>0</v>
      </c>
      <c r="AE52" s="98">
        <f ca="1">MAX(ROUNDDOWN(限②/60,0)-(ROUNDDOWN(上限/60,0)-MAX(ROUNDDOWN(AD52*24*上限,0)-$W52,0)),0)</f>
        <v>0</v>
      </c>
      <c r="AF52" s="99">
        <f t="shared" ca="1" si="25"/>
        <v>60</v>
      </c>
      <c r="AG52" s="117">
        <f t="shared" ca="1" si="26"/>
        <v>0</v>
      </c>
      <c r="AH52" s="117">
        <f ca="1">AG52-MIN($AG$57-(SUM($AG$46:$AG51)-SUM($AH$46:$AH51)),AG52)</f>
        <v>0</v>
      </c>
    </row>
    <row r="53" spans="1:34" s="99" customFormat="1" ht="24" customHeight="1" thickTop="1" thickBot="1" x14ac:dyDescent="0.2">
      <c r="A53" s="100">
        <f t="shared" ca="1" si="27"/>
        <v>9</v>
      </c>
      <c r="B53" s="101"/>
      <c r="C53" s="102" t="s">
        <v>3</v>
      </c>
      <c r="D53" s="41"/>
      <c r="E53" s="113"/>
      <c r="F53" s="104" t="s">
        <v>35</v>
      </c>
      <c r="G53" s="105"/>
      <c r="H53" s="103"/>
      <c r="I53" s="104" t="s">
        <v>35</v>
      </c>
      <c r="J53" s="106"/>
      <c r="K53" s="42" t="str">
        <f>IF(OR($E53="",COUNTIF('保育課設定シート（非表示にする）'!$G$10:$G$24,$E53)),"",'保育課設定シート（非表示にする）'!$A$5)</f>
        <v/>
      </c>
      <c r="L53" s="107">
        <f ca="1">IF(OR(COUNTBLANK($E53:$J53)&gt;0,COUNTIF(終了時範囲,終了時)=0,COUNTIF(終了分範囲,終了分)=0),0,IF(AND(開始時&gt;=22,TIME(終了時,終了分,0)&lt;TIME(1,0,0)),1,TIME(終了時,終了分,0))-TIME(開始時,開始分,0))</f>
        <v>0</v>
      </c>
      <c r="M53" s="121">
        <f ca="1">AG53-MIN($AG$19-(SUM($AG$8:$AG52)-SUM($AH$8:$AH52)),AG53)</f>
        <v>0</v>
      </c>
      <c r="N53" s="108"/>
      <c r="O53" s="109" t="s">
        <v>4</v>
      </c>
      <c r="P53" s="110"/>
      <c r="Q53" s="109" t="s">
        <v>4</v>
      </c>
      <c r="R53" s="110"/>
      <c r="S53" s="109" t="s">
        <v>4</v>
      </c>
      <c r="T53" s="110"/>
      <c r="U53" s="109" t="s">
        <v>4</v>
      </c>
      <c r="V53" s="111">
        <f t="shared" si="29"/>
        <v>0</v>
      </c>
      <c r="W53" s="111">
        <f t="shared" si="28"/>
        <v>0</v>
      </c>
      <c r="X53" s="123">
        <f ca="1">ROUNDDOWN(ROUND($M53*24*上限,5),0)</f>
        <v>0</v>
      </c>
      <c r="Y53" s="123">
        <f t="shared" ca="1" si="22"/>
        <v>0</v>
      </c>
      <c r="Z53" s="117">
        <f ca="1">$L53-MAX(0,ROUNDDOWN(MIN(TIME(0,MINUTE($H$60),0)-SUM($L$46:$L52)+SUM(Z$46:Z52),MAX(0,$L53-($W53/IF($K53="",限①,限②)/24)))*24*60,0)/24/60)</f>
        <v>0</v>
      </c>
      <c r="AA53" s="119">
        <f ca="1">MAX(ROUNDDOWN(限①/60,0)-(ROUNDDOWN(上限/60,0)-MAX(ROUNDDOWN(Z53*24*上限,0)-$W53,0)),0)</f>
        <v>0</v>
      </c>
      <c r="AB53" s="99">
        <f t="shared" ca="1" si="23"/>
        <v>60</v>
      </c>
      <c r="AC53" s="117">
        <f t="shared" ca="1" si="24"/>
        <v>0</v>
      </c>
      <c r="AD53" s="117">
        <f ca="1">AC53-IF(上限=限①,MIN($AC$57-(SUM($AC$46:$AC52)-SUM($AD$46:$AD52)),AC53),0)</f>
        <v>0</v>
      </c>
      <c r="AE53" s="98">
        <f ca="1">MAX(ROUNDDOWN(限②/60,0)-(ROUNDDOWN(上限/60,0)-MAX(ROUNDDOWN(AD53*24*上限,0)-$W53,0)),0)</f>
        <v>0</v>
      </c>
      <c r="AF53" s="99">
        <f t="shared" ca="1" si="25"/>
        <v>60</v>
      </c>
      <c r="AG53" s="117">
        <f t="shared" ca="1" si="26"/>
        <v>0</v>
      </c>
      <c r="AH53" s="117">
        <f ca="1">AG53-MIN($AG$57-(SUM($AG$46:$AG52)-SUM($AH$46:$AH52)),AG53)</f>
        <v>0</v>
      </c>
    </row>
    <row r="54" spans="1:34" s="99" customFormat="1" ht="24" customHeight="1" thickTop="1" thickBot="1" x14ac:dyDescent="0.2">
      <c r="A54" s="112">
        <f t="shared" ca="1" si="27"/>
        <v>9</v>
      </c>
      <c r="B54" s="87"/>
      <c r="C54" s="95" t="s">
        <v>3</v>
      </c>
      <c r="D54" s="35"/>
      <c r="E54" s="89"/>
      <c r="F54" s="90" t="s">
        <v>35</v>
      </c>
      <c r="G54" s="91"/>
      <c r="H54" s="89"/>
      <c r="I54" s="90" t="s">
        <v>35</v>
      </c>
      <c r="J54" s="92"/>
      <c r="K54" s="36" t="str">
        <f>IF(OR($E54="",COUNTIF('保育課設定シート（非表示にする）'!$G$10:$G$24,$E54)),"",'保育課設定シート（非表示にする）'!$A$5)</f>
        <v/>
      </c>
      <c r="L54" s="171">
        <f ca="1">IF(OR(COUNTBLANK($E54:$J54)&gt;0,COUNTIF(終了時範囲,終了時)=0,COUNTIF(終了分範囲,終了分)=0),0,IF(AND(開始時&gt;=22,TIME(終了時,終了分,0)&lt;TIME(1,0,0)),1,TIME(終了時,終了分,0))-TIME(開始時,開始分,0))</f>
        <v>0</v>
      </c>
      <c r="M54" s="120">
        <f ca="1">AG54-MIN($AG$19-(SUM($AG$8:$AG53)-SUM($AH$8:$AH53)),AG54)</f>
        <v>0</v>
      </c>
      <c r="N54" s="94"/>
      <c r="O54" s="95" t="s">
        <v>4</v>
      </c>
      <c r="P54" s="96"/>
      <c r="Q54" s="95" t="s">
        <v>4</v>
      </c>
      <c r="R54" s="96"/>
      <c r="S54" s="95" t="s">
        <v>4</v>
      </c>
      <c r="T54" s="96"/>
      <c r="U54" s="95" t="s">
        <v>4</v>
      </c>
      <c r="V54" s="97">
        <f t="shared" si="29"/>
        <v>0</v>
      </c>
      <c r="W54" s="97">
        <f t="shared" si="28"/>
        <v>0</v>
      </c>
      <c r="X54" s="122">
        <f ca="1">ROUNDDOWN(ROUND($M54*24*上限,5),0)</f>
        <v>0</v>
      </c>
      <c r="Y54" s="122">
        <f t="shared" ca="1" si="22"/>
        <v>0</v>
      </c>
      <c r="Z54" s="117">
        <f ca="1">$L54-MAX(0,ROUNDDOWN(MIN(TIME(0,MINUTE($H$60),0)-SUM($L$46:$L53)+SUM(Z$46:Z53),MAX(0,$L54-($W54/IF($K54="",限①,限②)/24)))*24*60,0)/24/60)</f>
        <v>0</v>
      </c>
      <c r="AA54" s="119">
        <f ca="1">MAX(ROUNDDOWN(限①/60,0)-(ROUNDDOWN(上限/60,0)-MAX(ROUNDDOWN(Z54*24*上限,0)-$W54,0)),0)</f>
        <v>0</v>
      </c>
      <c r="AB54" s="99">
        <f t="shared" ca="1" si="23"/>
        <v>60</v>
      </c>
      <c r="AC54" s="117">
        <f t="shared" ca="1" si="24"/>
        <v>0</v>
      </c>
      <c r="AD54" s="117">
        <f ca="1">AC54-IF(上限=限①,MIN($AC$57-(SUM($AC$46:$AC53)-SUM($AD$46:$AD53)),AC54),0)</f>
        <v>0</v>
      </c>
      <c r="AE54" s="98">
        <f ca="1">MAX(ROUNDDOWN(限②/60,0)-(ROUNDDOWN(上限/60,0)-MAX(ROUNDDOWN(AD54*24*上限,0)-$W54,0)),0)</f>
        <v>0</v>
      </c>
      <c r="AF54" s="99">
        <f t="shared" ca="1" si="25"/>
        <v>60</v>
      </c>
      <c r="AG54" s="117">
        <f t="shared" ca="1" si="26"/>
        <v>0</v>
      </c>
      <c r="AH54" s="117">
        <f ca="1">AG54-MIN($AG$57-(SUM($AG$46:$AG53)-SUM($AH$46:$AH53)),AG54)</f>
        <v>0</v>
      </c>
    </row>
    <row r="55" spans="1:34" s="99" customFormat="1" ht="24" customHeight="1" thickTop="1" thickBot="1" x14ac:dyDescent="0.2">
      <c r="A55" s="100">
        <f t="shared" ca="1" si="27"/>
        <v>9</v>
      </c>
      <c r="B55" s="101"/>
      <c r="C55" s="102" t="s">
        <v>3</v>
      </c>
      <c r="D55" s="38"/>
      <c r="E55" s="103"/>
      <c r="F55" s="104" t="s">
        <v>35</v>
      </c>
      <c r="G55" s="105"/>
      <c r="H55" s="103"/>
      <c r="I55" s="104" t="s">
        <v>35</v>
      </c>
      <c r="J55" s="106"/>
      <c r="K55" s="40" t="str">
        <f>IF(OR($E55="",COUNTIF('保育課設定シート（非表示にする）'!$G$10:$G$24,$E55)),"",'保育課設定シート（非表示にする）'!$A$5)</f>
        <v/>
      </c>
      <c r="L55" s="107">
        <f ca="1">IF(OR(COUNTBLANK($E55:$J55)&gt;0,COUNTIF(終了時範囲,終了時)=0,COUNTIF(終了分範囲,終了分)=0),0,IF(AND(開始時&gt;=22,TIME(終了時,終了分,0)&lt;TIME(1,0,0)),1,TIME(終了時,終了分,0))-TIME(開始時,開始分,0))</f>
        <v>0</v>
      </c>
      <c r="M55" s="121">
        <f ca="1">AG55-MIN($AG$19-(SUM($AG$8:$AG54)-SUM($AH$8:$AH54)),AG55)</f>
        <v>0</v>
      </c>
      <c r="N55" s="108"/>
      <c r="O55" s="102" t="s">
        <v>4</v>
      </c>
      <c r="P55" s="114"/>
      <c r="Q55" s="102" t="s">
        <v>4</v>
      </c>
      <c r="R55" s="114"/>
      <c r="S55" s="115" t="s">
        <v>4</v>
      </c>
      <c r="T55" s="114"/>
      <c r="U55" s="102" t="s">
        <v>4</v>
      </c>
      <c r="V55" s="111">
        <f t="shared" si="29"/>
        <v>0</v>
      </c>
      <c r="W55" s="111">
        <f t="shared" si="28"/>
        <v>0</v>
      </c>
      <c r="X55" s="123">
        <f ca="1">ROUNDDOWN(ROUND($M55*24*上限,5),0)</f>
        <v>0</v>
      </c>
      <c r="Y55" s="123">
        <f t="shared" ca="1" si="22"/>
        <v>0</v>
      </c>
      <c r="Z55" s="117">
        <f ca="1">$L55-MAX(0,ROUNDDOWN(MIN(TIME(0,MINUTE($H$60),0)-SUM($L$46:$L54)+SUM(Z$46:Z54),MAX(0,$L55-($W55/IF($K55="",限①,限②)/24)))*24*60,0)/24/60)</f>
        <v>0</v>
      </c>
      <c r="AA55" s="119">
        <f ca="1">MAX(ROUNDDOWN(限①/60,0)-(ROUNDDOWN(上限/60,0)-MAX(ROUNDDOWN(Z55*24*上限,0)-$W55,0)),0)</f>
        <v>0</v>
      </c>
      <c r="AB55" s="99">
        <f t="shared" ca="1" si="23"/>
        <v>60</v>
      </c>
      <c r="AC55" s="117">
        <f t="shared" ca="1" si="24"/>
        <v>0</v>
      </c>
      <c r="AD55" s="117">
        <f ca="1">AC55-IF(上限=限①,MIN($AC$57-(SUM($AC$46:$AC54)-SUM($AD$46:$AD54)),AC55),0)</f>
        <v>0</v>
      </c>
      <c r="AE55" s="98">
        <f ca="1">MAX(ROUNDDOWN(限②/60,0)-(ROUNDDOWN(上限/60,0)-MAX(ROUNDDOWN(AD55*24*上限,0)-$W55,0)),0)</f>
        <v>0</v>
      </c>
      <c r="AF55" s="99">
        <f t="shared" ca="1" si="25"/>
        <v>60</v>
      </c>
      <c r="AG55" s="117">
        <f t="shared" ca="1" si="26"/>
        <v>0</v>
      </c>
      <c r="AH55" s="117">
        <f ca="1">AG55-MIN($AG$57-(SUM($AG$46:$AG54)-SUM($AH$46:$AH54)),AG55)</f>
        <v>0</v>
      </c>
    </row>
    <row r="56" spans="1:34" s="4" customFormat="1" ht="3.9" customHeight="1" thickTop="1" x14ac:dyDescent="0.15">
      <c r="A56" s="141"/>
      <c r="B56" s="2"/>
      <c r="C56" s="2"/>
      <c r="D56" s="142"/>
      <c r="E56" s="2"/>
      <c r="F56" s="2"/>
      <c r="G56" s="2"/>
      <c r="H56" s="2"/>
      <c r="I56" s="2"/>
      <c r="J56" s="2"/>
      <c r="K56" s="142"/>
      <c r="L56" s="6"/>
      <c r="M56" s="6"/>
      <c r="N56" s="5"/>
      <c r="O56" s="2"/>
      <c r="P56" s="2"/>
      <c r="Q56" s="2"/>
      <c r="R56" s="2"/>
      <c r="S56" s="2"/>
      <c r="T56" s="2"/>
      <c r="U56" s="2"/>
      <c r="V56" s="2"/>
      <c r="W56" s="3"/>
      <c r="Z56" s="118"/>
      <c r="AA56" s="98"/>
    </row>
    <row r="57" spans="1:34" s="4" customFormat="1" ht="15.9" customHeight="1" x14ac:dyDescent="0.45">
      <c r="A57" s="141"/>
      <c r="C57" s="2"/>
      <c r="D57" s="142"/>
      <c r="H57" s="219" t="s">
        <v>20</v>
      </c>
      <c r="I57" s="220"/>
      <c r="J57" s="220"/>
      <c r="K57" s="221"/>
      <c r="M57" s="124" t="s">
        <v>23</v>
      </c>
      <c r="P57" s="146"/>
      <c r="Q57" s="146"/>
      <c r="R57" s="146"/>
      <c r="S57" s="146"/>
      <c r="T57" s="150"/>
      <c r="U57" s="151"/>
      <c r="X57" s="207" t="s">
        <v>24</v>
      </c>
      <c r="Y57" s="207"/>
      <c r="Z57" s="118">
        <f ca="1">SUM(Z46:Z55)-$M60</f>
        <v>0</v>
      </c>
      <c r="AC57" s="118">
        <f t="shared" ref="AC57:AD57" ca="1" si="30">SUM(AC46:AC55)-$M60</f>
        <v>0</v>
      </c>
      <c r="AD57" s="118">
        <f t="shared" ca="1" si="30"/>
        <v>0</v>
      </c>
      <c r="AG57" s="118">
        <f ca="1">SUM(AG46:AG55)-$M60</f>
        <v>0</v>
      </c>
    </row>
    <row r="58" spans="1:34" ht="24" customHeight="1" x14ac:dyDescent="0.15">
      <c r="A58" s="9"/>
      <c r="D58" s="12"/>
      <c r="G58" s="8" t="s">
        <v>22</v>
      </c>
      <c r="H58" s="208">
        <f ca="1">SUMIF($K46:$K55,"",$L46:$L55)</f>
        <v>0</v>
      </c>
      <c r="I58" s="209"/>
      <c r="J58" s="209"/>
      <c r="K58" s="210"/>
      <c r="M58" s="126">
        <f ca="1">SUMIF($K46:$K55,"",$M46:$M55)</f>
        <v>0</v>
      </c>
      <c r="N58" s="147"/>
      <c r="O58" s="147"/>
      <c r="P58" s="145"/>
      <c r="Q58" s="145"/>
      <c r="R58" s="145"/>
      <c r="S58" s="145"/>
      <c r="T58" s="151"/>
      <c r="U58" s="151"/>
      <c r="X58" s="211">
        <f ca="1">SUMIF($K46:$K55,"",$Y46:$Y55)</f>
        <v>0</v>
      </c>
      <c r="Y58" s="211"/>
    </row>
    <row r="59" spans="1:34" ht="24" customHeight="1" thickBot="1" x14ac:dyDescent="0.2">
      <c r="A59" s="9"/>
      <c r="D59" s="12"/>
      <c r="G59" s="8" t="s">
        <v>6</v>
      </c>
      <c r="H59" s="208">
        <f ca="1">SUMIF($K46:$K55,'保育課設定シート（非表示にする）'!$A$5,$L46:$L55)</f>
        <v>0</v>
      </c>
      <c r="I59" s="209"/>
      <c r="J59" s="209"/>
      <c r="K59" s="210"/>
      <c r="L59" s="125"/>
      <c r="M59" s="127">
        <f ca="1">SUMIF($K46:$K55,'保育課設定シート（非表示にする）'!$A$5,$M46:$M55)</f>
        <v>0</v>
      </c>
      <c r="N59" s="147"/>
      <c r="O59" s="147"/>
      <c r="P59" s="145"/>
      <c r="Q59" s="145"/>
      <c r="R59" s="145"/>
      <c r="S59" s="145"/>
      <c r="T59" s="149"/>
      <c r="U59" s="149"/>
      <c r="X59" s="212">
        <f ca="1">SUMIF($K46:$K55,'保育課設定シート（非表示にする）'!$A$5,$Y46:$Y55)</f>
        <v>0</v>
      </c>
      <c r="Y59" s="212"/>
    </row>
    <row r="60" spans="1:34" ht="24" customHeight="1" thickBot="1" x14ac:dyDescent="0.2">
      <c r="A60" s="9"/>
      <c r="D60" s="12"/>
      <c r="G60" s="8" t="s">
        <v>11</v>
      </c>
      <c r="H60" s="208">
        <f ca="1">H58+H59</f>
        <v>0</v>
      </c>
      <c r="I60" s="209"/>
      <c r="J60" s="209"/>
      <c r="K60" s="210"/>
      <c r="L60" s="128" t="s">
        <v>54</v>
      </c>
      <c r="M60" s="14">
        <f ca="1">ROUNDDOWN(H60,0)+TIME(HOUR(H60),0,0)</f>
        <v>0</v>
      </c>
      <c r="N60" s="148"/>
      <c r="O60" s="147"/>
      <c r="P60" s="152"/>
      <c r="Q60" s="152"/>
      <c r="R60" s="152"/>
      <c r="S60" s="152"/>
      <c r="T60" s="152"/>
      <c r="U60" s="2"/>
      <c r="X60" s="213">
        <f t="shared" ref="X60:Y60" ca="1" si="31">X58+X59</f>
        <v>0</v>
      </c>
      <c r="Y60" s="214">
        <f t="shared" si="31"/>
        <v>0</v>
      </c>
    </row>
    <row r="61" spans="1:34" ht="3.9" customHeight="1" x14ac:dyDescent="0.45">
      <c r="A61" s="26"/>
      <c r="B61" s="25"/>
      <c r="C61" s="25"/>
      <c r="D61" s="25"/>
      <c r="E61" s="25"/>
      <c r="F61" s="25"/>
      <c r="G61" s="25"/>
      <c r="H61" s="25"/>
      <c r="I61" s="25"/>
      <c r="J61" s="27"/>
      <c r="K61" s="28"/>
      <c r="L61" s="28"/>
      <c r="M61" s="28"/>
      <c r="N61" s="29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</row>
  </sheetData>
  <sheetProtection algorithmName="SHA-512" hashValue="2sN1FD5JLf3he1OOq3Y9EJdkSemDczDHoq0HxCVtir+2cG1uZUnPCLIPOcF84f+HCsZk5YISB884P1u1AlRH8A==" saltValue="FqSwI6kdbN9K0ZY+Pbe4aw==" spinCount="100000" sheet="1" selectLockedCells="1"/>
  <mergeCells count="92">
    <mergeCell ref="H57:K57"/>
    <mergeCell ref="P45:Q45"/>
    <mergeCell ref="R45:S45"/>
    <mergeCell ref="T45:U45"/>
    <mergeCell ref="X60:Y60"/>
    <mergeCell ref="X57:Y57"/>
    <mergeCell ref="H60:K60"/>
    <mergeCell ref="H58:K58"/>
    <mergeCell ref="X58:Y58"/>
    <mergeCell ref="H59:K59"/>
    <mergeCell ref="X59:Y59"/>
    <mergeCell ref="A43:C43"/>
    <mergeCell ref="D43:F43"/>
    <mergeCell ref="W43:Y43"/>
    <mergeCell ref="A44:C45"/>
    <mergeCell ref="D44:D45"/>
    <mergeCell ref="E44:J44"/>
    <mergeCell ref="K44:K45"/>
    <mergeCell ref="L44:L45"/>
    <mergeCell ref="M44:M45"/>
    <mergeCell ref="N44:O45"/>
    <mergeCell ref="P44:V44"/>
    <mergeCell ref="W44:W45"/>
    <mergeCell ref="X44:X45"/>
    <mergeCell ref="Y44:Y45"/>
    <mergeCell ref="E45:G45"/>
    <mergeCell ref="H45:J45"/>
    <mergeCell ref="H39:K39"/>
    <mergeCell ref="X39:Y39"/>
    <mergeCell ref="H40:K40"/>
    <mergeCell ref="X40:Y40"/>
    <mergeCell ref="H41:K41"/>
    <mergeCell ref="X41:Y41"/>
    <mergeCell ref="P26:Q26"/>
    <mergeCell ref="R26:S26"/>
    <mergeCell ref="T26:U26"/>
    <mergeCell ref="H38:K38"/>
    <mergeCell ref="X38:Y38"/>
    <mergeCell ref="A24:C24"/>
    <mergeCell ref="D24:F24"/>
    <mergeCell ref="W24:Y24"/>
    <mergeCell ref="A25:C26"/>
    <mergeCell ref="D25:D26"/>
    <mergeCell ref="E25:J25"/>
    <mergeCell ref="K25:K26"/>
    <mergeCell ref="L25:L26"/>
    <mergeCell ref="M25:M26"/>
    <mergeCell ref="N25:O26"/>
    <mergeCell ref="P25:V25"/>
    <mergeCell ref="W25:W26"/>
    <mergeCell ref="X25:X26"/>
    <mergeCell ref="Y25:Y26"/>
    <mergeCell ref="E26:G26"/>
    <mergeCell ref="H26:J26"/>
    <mergeCell ref="H20:K20"/>
    <mergeCell ref="X20:Y20"/>
    <mergeCell ref="X21:Y21"/>
    <mergeCell ref="H22:K22"/>
    <mergeCell ref="X22:Y22"/>
    <mergeCell ref="H21:K21"/>
    <mergeCell ref="A5:C5"/>
    <mergeCell ref="D5:F5"/>
    <mergeCell ref="W5:Y5"/>
    <mergeCell ref="A6:C7"/>
    <mergeCell ref="X19:Y19"/>
    <mergeCell ref="H19:K19"/>
    <mergeCell ref="D6:D7"/>
    <mergeCell ref="N6:O7"/>
    <mergeCell ref="P6:V6"/>
    <mergeCell ref="W6:W7"/>
    <mergeCell ref="X6:X7"/>
    <mergeCell ref="H7:J7"/>
    <mergeCell ref="Y6:Y7"/>
    <mergeCell ref="P7:Q7"/>
    <mergeCell ref="R7:S7"/>
    <mergeCell ref="T7:U7"/>
    <mergeCell ref="V1:Y1"/>
    <mergeCell ref="A2:D2"/>
    <mergeCell ref="E2:K2"/>
    <mergeCell ref="N2:Y4"/>
    <mergeCell ref="E3:I3"/>
    <mergeCell ref="J3:K3"/>
    <mergeCell ref="E4:I4"/>
    <mergeCell ref="J4:K4"/>
    <mergeCell ref="A3:D3"/>
    <mergeCell ref="A4:D4"/>
    <mergeCell ref="A1:U1"/>
    <mergeCell ref="E6:J6"/>
    <mergeCell ref="K6:K7"/>
    <mergeCell ref="L6:L7"/>
    <mergeCell ref="M6:M7"/>
    <mergeCell ref="E7:G7"/>
  </mergeCells>
  <phoneticPr fontId="1"/>
  <conditionalFormatting sqref="A8:Y55">
    <cfRule type="expression" dxfId="151" priority="15">
      <formula>AND(CELL("protect",A8)=1,OR(a="",A8=a),$C8=$C$8)</formula>
    </cfRule>
    <cfRule type="expression" dxfId="150" priority="16">
      <formula>AND(CELL("protect",A8)=0,OR(a="",A8=a))</formula>
    </cfRule>
  </conditionalFormatting>
  <conditionalFormatting sqref="B8:B55">
    <cfRule type="expression" dxfId="149" priority="18">
      <formula>AND($C8=$C$8,NOT(AND(B8="",COUNTBLANK($D8:$T8)&lt;10)),NOT(AND(B7="",COUNTBLANK($D7:$T7)&lt;10)))</formula>
    </cfRule>
    <cfRule type="expression" dxfId="148" priority="19">
      <formula>AND($C8=$C$8,NOT(AND(B8="",COUNTBLANK($D8:$T8)&lt;10)),NOT(AND(B9="",COUNTBLANK($D9:$T9)&lt;10)))</formula>
    </cfRule>
    <cfRule type="expression" dxfId="147" priority="20">
      <formula>AND($C8=$C$8,NOT(AND(B8="",COUNTBLANK($D8:$T8)&lt;10)))</formula>
    </cfRule>
  </conditionalFormatting>
  <conditionalFormatting sqref="E8:E55">
    <cfRule type="expression" dxfId="146" priority="23">
      <formula>AND($C8=$C$8,OR(NOT($E8=""),$G8&amp;$H8&amp;$J8&amp;$N8&amp;$P8&amp;$R8&amp;$T8=""))</formula>
    </cfRule>
    <cfRule type="expression" dxfId="145" priority="22">
      <formula>AND($C8=$C$8,OR(NOT($E8=""),$G8&amp;$H8&amp;$J8&amp;$N8&amp;$P8&amp;$R8&amp;$T8=""),OR(NOT($E9=""),$G9&amp;$H9&amp;$J9&amp;$N9&amp;$P9&amp;$R9&amp;$T9=""))</formula>
    </cfRule>
    <cfRule type="expression" dxfId="144" priority="21">
      <formula>AND($C8=$C$8,OR(NOT($E8=""),$G8&amp;$H8&amp;$J8&amp;$N8&amp;$P8&amp;$R8&amp;$T8=""),OR(NOT($E7=""),$G7&amp;$H7&amp;$J7&amp;$N7&amp;$P7&amp;$R7&amp;$T7=""))</formula>
    </cfRule>
  </conditionalFormatting>
  <conditionalFormatting sqref="G8:G55">
    <cfRule type="expression" dxfId="143" priority="26">
      <formula>AND($C8=$C$8,OR(NOT($G8=""),$H8&amp;$J8&amp;$N8&amp;$P8&amp;$R8&amp;$T8=""))</formula>
    </cfRule>
    <cfRule type="expression" dxfId="142" priority="25">
      <formula>AND($C8=$C$8,OR(NOT($G8=""),$H8&amp;$J8&amp;$N8&amp;$P8&amp;$R8&amp;$T8=""),IF($F7=":",OR(NOT($G7=""),$H7&amp;$J7&amp;$N7&amp;$P7&amp;$R7&amp;$T7=""),1))</formula>
    </cfRule>
    <cfRule type="expression" dxfId="141" priority="24">
      <formula>AND($C8=$C$8,OR(NOT($G8=""),$H8&amp;$J8&amp;$N8&amp;$P8&amp;$R8&amp;$T8=""),OR(NOT($G9=""),$H9&amp;$J9&amp;$N9&amp;$P9&amp;$R9&amp;$T9=""))</formula>
    </cfRule>
  </conditionalFormatting>
  <conditionalFormatting sqref="H8:H55">
    <cfRule type="expression" dxfId="136" priority="38">
      <formula>AND($C8=$C$8,NOT(H8=""),COUNTIF(終了時範囲,H8)=0)</formula>
    </cfRule>
  </conditionalFormatting>
  <conditionalFormatting sqref="H20:H21 M20:M21">
    <cfRule type="expression" dxfId="135" priority="39">
      <formula>$H20+$H21&gt;0</formula>
    </cfRule>
  </conditionalFormatting>
  <conditionalFormatting sqref="H39:H40 M39:M40">
    <cfRule type="expression" dxfId="134" priority="5">
      <formula>$H39+$H40&gt;0</formula>
    </cfRule>
  </conditionalFormatting>
  <conditionalFormatting sqref="H58:H59 M58:M59">
    <cfRule type="expression" dxfId="133" priority="1">
      <formula>$H58+$H59&gt;0</formula>
    </cfRule>
  </conditionalFormatting>
  <conditionalFormatting sqref="M8:M55">
    <cfRule type="expression" dxfId="128" priority="14">
      <formula>AND($C8=$C$8,$L8=0)</formula>
    </cfRule>
  </conditionalFormatting>
  <conditionalFormatting sqref="M22">
    <cfRule type="expression" dxfId="127" priority="41">
      <formula>$H22&gt;0</formula>
    </cfRule>
  </conditionalFormatting>
  <conditionalFormatting sqref="M41">
    <cfRule type="expression" dxfId="126" priority="7">
      <formula>$H41&gt;0</formula>
    </cfRule>
  </conditionalFormatting>
  <conditionalFormatting sqref="M60">
    <cfRule type="expression" dxfId="125" priority="3">
      <formula>$H60&gt;0</formula>
    </cfRule>
  </conditionalFormatting>
  <conditionalFormatting sqref="N8:N55">
    <cfRule type="expression" dxfId="124" priority="27">
      <formula>AND($C8=$C$8,OR(NOT($N8=""),$P8&amp;$R8&amp;$T8=""))</formula>
    </cfRule>
    <cfRule type="expression" dxfId="123" priority="28">
      <formula>AND($C8=$C$8,OR(NOT($N8=""),$P8&amp;$R8&amp;$T8=""),OR(NOT($N9=""),$P9&amp;$R9&amp;$T9=""))</formula>
    </cfRule>
    <cfRule type="expression" dxfId="122" priority="29">
      <formula>AND($C8=$C$8,OR(NOT($N8=""),$P8&amp;$R8&amp;$T8=""),IF($F7=":",OR(NOT($N7=""),$P7&amp;$R7&amp;$T7=""),1))</formula>
    </cfRule>
  </conditionalFormatting>
  <conditionalFormatting sqref="V8:W55">
    <cfRule type="expression" dxfId="121" priority="17">
      <formula>$N8=""</formula>
    </cfRule>
  </conditionalFormatting>
  <conditionalFormatting sqref="X8:Y55">
    <cfRule type="expression" dxfId="120" priority="13">
      <formula>AND($C8=$C$10,$L8=0)</formula>
    </cfRule>
  </conditionalFormatting>
  <conditionalFormatting sqref="X20:Y21">
    <cfRule type="expression" dxfId="119" priority="40">
      <formula>COUNTIF($H19:$S21,"&gt;"&amp;0)&gt;0</formula>
    </cfRule>
  </conditionalFormatting>
  <conditionalFormatting sqref="X22:Y22">
    <cfRule type="expression" dxfId="118" priority="42">
      <formula>H22&gt;0</formula>
    </cfRule>
  </conditionalFormatting>
  <conditionalFormatting sqref="X39:Y40">
    <cfRule type="expression" dxfId="117" priority="6">
      <formula>COUNTIF($H38:$S40,"&gt;"&amp;0)&gt;0</formula>
    </cfRule>
  </conditionalFormatting>
  <conditionalFormatting sqref="X41:Y41">
    <cfRule type="expression" dxfId="116" priority="8">
      <formula>H41&gt;0</formula>
    </cfRule>
  </conditionalFormatting>
  <conditionalFormatting sqref="X58:Y59">
    <cfRule type="expression" dxfId="115" priority="2">
      <formula>COUNTIF($H57:$S59,"&gt;"&amp;0)&gt;0</formula>
    </cfRule>
  </conditionalFormatting>
  <conditionalFormatting sqref="X60:Y60">
    <cfRule type="expression" dxfId="114" priority="4">
      <formula>H60&gt;0</formula>
    </cfRule>
  </conditionalFormatting>
  <dataValidations count="4">
    <dataValidation type="whole" imeMode="off" operator="greaterThanOrEqual" allowBlank="1" showInputMessage="1" showErrorMessage="1" sqref="R8:R17 R27:R36 R46:R55" xr:uid="{00000000-0002-0000-0200-000000000000}">
      <formula1>0</formula1>
    </dataValidation>
    <dataValidation type="whole" imeMode="disabled" operator="greaterThanOrEqual" allowBlank="1" showInputMessage="1" showErrorMessage="1" sqref="P8:P17 T8:T17 N8:N17 P27:P36 T27:T36 N27:N36 P46:P55 T46:T55 N46:N55" xr:uid="{00000000-0002-0000-0200-000001000000}">
      <formula1>0</formula1>
    </dataValidation>
    <dataValidation type="list" imeMode="disabled" allowBlank="1" showInputMessage="1" showErrorMessage="1" error="以下についてご確認ください。_x000a_①開始時間より前の時間になっていないか。_x000a_②開始時間が日中で終了時間が夜間、もしくはその逆になっていないか。_x000a_③日付が変わる際の終了時間を「24時」ではなく「0時」と表記しようとしていないか。_x000a_④数値以外を入力していないか。" sqref="H8:H17 H27:H36 H46:H55" xr:uid="{00000000-0002-0000-0200-000002000000}">
      <formula1>終了時範囲</formula1>
    </dataValidation>
    <dataValidation type="list" allowBlank="1" showErrorMessage="1" sqref="J8:J17 J27:J36 J46:J55" xr:uid="{00000000-0002-0000-0200-000003000000}">
      <formula1>終了分範囲</formula1>
    </dataValidation>
  </dataValidations>
  <printOptions horizontalCentered="1" verticalCentered="1"/>
  <pageMargins left="0.23622047244094491" right="0.23622047244094491" top="0.19685039370078741" bottom="0.11811023622047245" header="0.31496062992125984" footer="0.15748031496062992"/>
  <pageSetup paperSize="9" scale="56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6" id="{427D94C2-A656-4B80-97AC-C065287F2843}">
            <xm:f>AND($C8=$C$8,OR(NOT($G8=""),$H8&amp;$J8&amp;$N8&amp;$P8&amp;$R8&amp;$T8=""),OR(AND(NOT($H8=""),COUNTIF(OFFSET('保育課設定シート（非表示にする）'!$G$2,MATCH($E8,'保育課設定シート（非表示にする）'!$G$3:$G$27,0),0,IF(OR($E8="",COUNTIF('保育課設定シート（非表示にする）'!$G$10:$G$24,$E8)),24,IF($E8&gt;=22,26,9))-MATCH($E8,'保育課設定シート（非表示にする）'!$G$3:$G$27,0)),$H8)&gt;0),$J8&amp;$N8&amp;$P8&amp;$R8&amp;$T8=""))</xm:f>
            <x14:dxf>
              <border>
                <right style="thin">
                  <color auto="1"/>
                </right>
                <vertical/>
                <horizontal/>
              </border>
            </x14:dxf>
          </x14:cfRule>
          <xm:sqref>G8:G55</xm:sqref>
        </x14:conditionalFormatting>
        <x14:conditionalFormatting xmlns:xm="http://schemas.microsoft.com/office/excel/2006/main">
          <x14:cfRule type="expression" priority="37" id="{C5A1BC40-3ECB-403C-8F64-2CFFAC71F038}">
            <xm:f>AND($C8=$C$8,OR(AND(NOT($H8=""),COUNTIF(OFFSET('保育課設定シート（非表示にする）'!$G$2,MATCH($E8,'保育課設定シート（非表示にする）'!$G$3:$G$27,0),0,IF(OR($E8="",COUNTIF('保育課設定シート（非表示にする）'!$G$10:$G$24,$E8)),24,IF($E8&gt;=22,26,9))-MATCH($E8,'保育課設定シート（非表示にする）'!$G$3:$G$27,0)),$H8)&gt;0),$J8&amp;$N8&amp;$P8&amp;$R8&amp;$T8=""),IF($F7=":",OR(AND(NOT($H7=""),COUNTIF(OFFSET('保育課設定シート（非表示にする）'!$G$2,MATCH(OFFSET($E8,-1,0),'保育課設定シート（非表示にする）'!$G$3:$G$27,0),0,IF(OR(OFFSET($E8,-1,0)="",COUNTIF('保育課設定シート（非表示にする）'!$G$10:$G$24,OFFSET($E8,-1,0))),24,IF(OFFSET($E8,-1,0)&gt;=22,26,9))-MATCH(OFFSET($E8,-1,0),'保育課設定シート（非表示にする）'!$G$3:$G$27,0)),$H7)&gt;0),$J7&amp;$N7&amp;$P7&amp;$R7&amp;$T7=""),1))</xm:f>
            <x14:dxf>
              <border>
                <top style="thin">
                  <color auto="1"/>
                </top>
                <vertical/>
                <horizontal/>
              </border>
            </x14:dxf>
          </x14:cfRule>
          <x14:cfRule type="expression" priority="31" id="{CE1F0761-631B-4AAB-9671-93A22A2712F3}">
            <xm:f>AND($C8=$C$8,OR(AND(NOT($H8=""),COUNTIF(OFFSET('保育課設定シート（非表示にする）'!$G$2,MATCH($E8,'保育課設定シート（非表示にする）'!$G$3:$G$27,0),0,IF(OR($E8="",COUNTIF('保育課設定シート（非表示にする）'!$G$10:$G$24,$E8)),24,IF($E8&gt;=22,26,9))-MATCH($E8,'保育課設定シート（非表示にする）'!$G$3:$G$27,0)),$H8)&gt;0),$J8&amp;$N8&amp;$P8&amp;$R8&amp;$T8=""))</xm:f>
            <x14:dxf>
              <border>
                <right/>
                <vertical/>
                <horizontal/>
              </border>
            </x14:dxf>
          </x14:cfRule>
          <x14:cfRule type="expression" priority="30" id="{C847E0B9-1E03-4B72-A747-39DCF50A745B}">
            <xm:f>AND($C8=$C$8,OR(AND(NOT($H8=""),COUNTIF(OFFSET('保育課設定シート（非表示にする）'!$G$2,MATCH($E8,'保育課設定シート（非表示にする）'!$G$3:$G$27,0),0,IF(OR($E8="",COUNTIF('保育課設定シート（非表示にする）'!$G$10:$G$24,$E8)),24,IF($E8&gt;=22,26,9))-MATCH($E8,'保育課設定シート（非表示にする）'!$G$3:$G$27,0)),$H8)&gt;0),$J8&amp;$N8&amp;$P8&amp;$R8&amp;$T8=""),OR(AND(NOT($H9=""),COUNTIF(OFFSET('保育課設定シート（非表示にする）'!$G$2,MATCH(OFFSET($E8,1,0),'保育課設定シート（非表示にする）'!$G$3:$G$27,0),0,IF(OR(OFFSET($E8,1,0)="",COUNTIF('保育課設定シート（非表示にする）'!$G$10:$G$24,OFFSET($E8,1,0))),24,IF(OFFSET($E8,1,0)&gt;=22,26,9))-MATCH(OFFSET($E8,1,0),'保育課設定シート（非表示にする）'!$G$3:$G$27,0)),$H9)&gt;0),$J9&amp;$N9&amp;$P9&amp;$R9&amp;$T9=""))</xm:f>
            <x14:dxf>
              <border>
                <bottom style="thin">
                  <color auto="1"/>
                </bottom>
                <vertical/>
                <horizontal/>
              </border>
            </x14:dxf>
          </x14:cfRule>
          <xm:sqref>H8:H55</xm:sqref>
        </x14:conditionalFormatting>
        <x14:conditionalFormatting xmlns:xm="http://schemas.microsoft.com/office/excel/2006/main">
          <x14:cfRule type="expression" priority="33" id="{B759BA39-238B-4CDC-B70E-56153D3096DF}">
            <xm:f>AND($C8=$C$8,OR(NOT(OR($J8="",COUNTIF(OFFSET('保育課設定シート（非表示にする）'!$G$3,IF($E8&lt;$H8,0,$G8+1),0,IF(OR(AND($E8&lt;7,$H8=7),AND($E8&lt;22,$H8=22),$H8=24),1,60-IF($E8&lt;$H8,0,$G8+1))),$J8)=0)),$N8&amp;$P8&amp;$R8&amp;$T8=""))</xm:f>
            <x14:dxf>
              <border>
                <left/>
                <right style="thin">
                  <color auto="1"/>
                </right>
                <vertical/>
                <horizontal/>
              </border>
            </x14:dxf>
          </x14:cfRule>
          <x14:cfRule type="expression" priority="32" id="{11045C4C-CEB8-468C-98B6-5310A299DD05}">
            <xm:f>AND($C8=$C$8,OR(NOT(OR($J8="",COUNTIF(OFFSET('保育課設定シート（非表示にする）'!$G$3,IF($E8&lt;$H8,0,$G8+1),0,IF(OR(AND($E8&lt;7,$H8=7),AND($E8&lt;22,$H8=22),$H8=24),1,60-IF($E8&lt;$H8,0,$G8+1))),$J8)=0)),$N8&amp;$P8&amp;$R8&amp;$T8=""),IF($F7=":",OR(NOT(OR($J7="",COUNTIF(OFFSET('保育課設定シート（非表示にする）'!$G$3,IF($E7&lt;$H7,0,$G7+1),0,IF(OR(AND($E7&lt;7,$H7=7),AND($E7&lt;22,$H7=22),$H7=24),1,60-IF($E7&lt;$H7,0,$G7+1))),$J7)=0)),$N7&amp;$P7&amp;$R7&amp;$T7=""),1))</xm:f>
            <x14:dxf>
              <border>
                <top style="thin">
                  <color auto="1"/>
                </top>
                <vertical/>
                <horizontal/>
              </border>
            </x14:dxf>
          </x14:cfRule>
          <x14:cfRule type="expression" priority="34" id="{425F16A1-03F3-4D38-8A80-09A9985C2787}">
            <xm:f>AND($C8=$C$8,COUNTIF(OFFSET('保育課設定シート（非表示にする）'!$G$3,IF($E8&lt;$H8,0,$G8+1),0,IF(OR(AND($E8&lt;7,$H8=7),AND($E8&lt;22,$H8=22),$H8=24),1,60-IF($E8&lt;$H8,0,$G8+1))),J8)=0,NOT(J8=""))</xm:f>
            <x14:dxf>
              <font>
                <strike/>
              </font>
              <numFmt numFmtId="177" formatCode="00"/>
            </x14:dxf>
          </x14:cfRule>
          <x14:cfRule type="expression" priority="35" id="{548E0859-2EA4-4104-A1DB-A959A9BA23C8}">
            <xm:f>AND($C8=$C$8,OR(NOT(OR($J8="",COUNTIF(OFFSET('保育課設定シート（非表示にする）'!$G$3,IF($E8&lt;$H8,0,$G8+1),0,IF(OR(AND($E8&lt;7,$H8=7),AND($E8&lt;22,$H8=22),$H8=24),1,60-IF($E8&lt;$H8,0,$G8+1))),$J8)=0)),$N8&amp;$P8&amp;$R8&amp;$T8=""),OR(NOT(OR($J9="",COUNTIF(OFFSET('保育課設定シート（非表示にする）'!$G$3,IF($E9&lt;$H9,0,$G9+1),0,IF(OR(AND($E9&lt;7,$H9=7),AND($E9&lt;22,$H9=22),$H9=24),1,60-IF($E9&lt;$H9,0,$G9+1))),$J9)=0)),$N9&amp;$P9&amp;$R9&amp;$T9=""))</xm:f>
            <x14:dxf>
              <border>
                <bottom style="thin">
                  <color auto="1"/>
                </bottom>
                <vertical/>
                <horizontal/>
              </border>
            </x14:dxf>
          </x14:cfRule>
          <xm:sqref>J8:J55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imeMode="disabled" allowBlank="1" showInputMessage="1" showErrorMessage="1" error="0～23の間の整数を入力してください。" xr:uid="{00000000-0002-0000-0200-000004000000}">
          <x14:formula1>
            <xm:f>'保育課設定シート（非表示にする）'!$G$3:$G$26</xm:f>
          </x14:formula1>
          <xm:sqref>E8:E17 E27:E36 E46:E55</xm:sqref>
        </x14:dataValidation>
        <x14:dataValidation type="list" imeMode="disabled" allowBlank="1" showInputMessage="1" showErrorMessage="1" error="0～59の間の整数を入力してください。" xr:uid="{00000000-0002-0000-0200-000005000000}">
          <x14:formula1>
            <xm:f>'保育課設定シート（非表示にする）'!$G$3:$G$62</xm:f>
          </x14:formula1>
          <xm:sqref>G8:G17 G27:G36 G46:G55</xm:sqref>
        </x14:dataValidation>
        <x14:dataValidation type="list" allowBlank="1" showInputMessage="1" showErrorMessage="1" error="「共同保育」の場合は、「〇」を選択してください" xr:uid="{00000000-0002-0000-0200-000007000000}">
          <x14:formula1>
            <xm:f>'保育課設定シート（非表示にする）'!$A$5</xm:f>
          </x14:formula1>
          <xm:sqref>D8:D17 D27:D36 D46:D55</xm:sqref>
        </x14:dataValidation>
        <x14:dataValidation type="list" imeMode="disabled" operator="equal" allowBlank="1" showInputMessage="1" showErrorMessage="1" xr:uid="{00000000-0002-0000-0200-000006000000}">
          <x14:formula1>
            <xm:f>OFFSET('保育課設定シート（非表示にする）'!$G$4,0,0,DATE(YEAR(年度まとめ!$F$2),$A8+1,1)-DATE(YEAR(年度まとめ!$F$2),$A8,1))</xm:f>
          </x14:formula1>
          <xm:sqref>B8:B17 B46:B55 B27:B36</xm:sqref>
        </x14:dataValidation>
        <x14:dataValidation type="whole" imeMode="disabled" operator="equal" allowBlank="1" showInputMessage="1" showErrorMessage="1" xr:uid="{00000000-0002-0000-0200-000008000000}">
          <x14:formula1>
            <xm:f>DAY(DATE(YEAR(年度まとめ!$F$2),MOD($A8+8,12)+4,$B8))</xm:f>
          </x14:formula1>
          <xm:sqref>B8:B17 B46:B55 B27:B36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9BFF"/>
    <pageSetUpPr fitToPage="1"/>
  </sheetPr>
  <dimension ref="A1:AH61"/>
  <sheetViews>
    <sheetView showGridLines="0" view="pageBreakPreview" zoomScaleNormal="100" zoomScaleSheetLayoutView="100" workbookViewId="0">
      <selection activeCell="B8" sqref="B8"/>
    </sheetView>
  </sheetViews>
  <sheetFormatPr defaultColWidth="9" defaultRowHeight="15.9" customHeight="1" x14ac:dyDescent="0.45"/>
  <cols>
    <col min="1" max="1" width="4.59765625" style="8" customWidth="1"/>
    <col min="2" max="4" width="2.59765625" style="8" customWidth="1"/>
    <col min="5" max="5" width="4.59765625" style="8" customWidth="1"/>
    <col min="6" max="6" width="2.59765625" style="8" customWidth="1"/>
    <col min="7" max="8" width="4.59765625" style="8" customWidth="1"/>
    <col min="9" max="9" width="2.59765625" style="8" customWidth="1"/>
    <col min="10" max="10" width="4.59765625" style="8" customWidth="1"/>
    <col min="11" max="11" width="2.59765625" style="8" customWidth="1"/>
    <col min="12" max="13" width="14.59765625" style="8" customWidth="1"/>
    <col min="14" max="14" width="8.59765625" style="8" customWidth="1"/>
    <col min="15" max="15" width="2.59765625" style="8" customWidth="1"/>
    <col min="16" max="16" width="8.59765625" style="8" customWidth="1"/>
    <col min="17" max="17" width="2.59765625" style="8" customWidth="1"/>
    <col min="18" max="18" width="8.59765625" style="8" customWidth="1"/>
    <col min="19" max="19" width="2.59765625" style="8" customWidth="1"/>
    <col min="20" max="20" width="8.59765625" style="8" customWidth="1"/>
    <col min="21" max="21" width="2.59765625" style="8" customWidth="1"/>
    <col min="22" max="25" width="10.59765625" style="8" customWidth="1"/>
    <col min="26" max="26" width="14.3984375" style="8" hidden="1" customWidth="1"/>
    <col min="27" max="28" width="4.59765625" style="8" hidden="1" customWidth="1"/>
    <col min="29" max="30" width="13.5" style="8" hidden="1" customWidth="1"/>
    <col min="31" max="32" width="4.59765625" style="8" hidden="1" customWidth="1"/>
    <col min="33" max="34" width="13.5" style="8" hidden="1" customWidth="1"/>
    <col min="35" max="16384" width="9" style="8"/>
  </cols>
  <sheetData>
    <row r="1" spans="1:34" ht="32.1" customHeight="1" x14ac:dyDescent="0.45">
      <c r="A1" s="242" t="str">
        <f ca="1">"ベビーシッター利用内訳表("&amp;IF(D5&lt;10," ","")&amp;DBCS(D5)&amp;IF(D5&lt;10," ","")&amp;"月～"&amp;IF(D43&lt;10," ","")&amp;DBCS(D43)&amp;IF(D43&lt;10," ","")&amp;"月)"</f>
        <v>ベビーシッター利用内訳表(１０月～１２月)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3" t="s">
        <v>52</v>
      </c>
      <c r="W1" s="243"/>
      <c r="X1" s="243"/>
      <c r="Y1" s="243"/>
    </row>
    <row r="2" spans="1:34" ht="32.1" customHeight="1" x14ac:dyDescent="0.2">
      <c r="A2" s="235" t="s">
        <v>7</v>
      </c>
      <c r="B2" s="235"/>
      <c r="C2" s="235"/>
      <c r="D2" s="235"/>
      <c r="E2" s="245" t="str">
        <f>IF(年度まとめ!$B$2="","",年度まとめ!$B$2)</f>
        <v/>
      </c>
      <c r="F2" s="246"/>
      <c r="G2" s="246"/>
      <c r="H2" s="246"/>
      <c r="I2" s="246"/>
      <c r="J2" s="246"/>
      <c r="K2" s="247"/>
      <c r="L2" s="30"/>
      <c r="M2" s="30"/>
      <c r="N2" s="244" t="str">
        <f>'保育課設定シート（非表示にする）'!$A$8</f>
        <v>≪注意事項≫
１　割引等を受けた場合には、本用紙に記載のうえ、その理由がわかる書類の写しを添付してください。 
２　対象児童が2人以上いる場合は、児童ごとに分けてご提出ください。 
３　夜間帯（22:00～翌7:00）をご利用いただいた場合は、行を分けて記入してください。
　　また、日付が変わる（深夜0:00を超える）場合も同様に、行を分けて記入してください。
４　ピンク色のセルに入力してください。</v>
      </c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</row>
    <row r="3" spans="1:34" ht="32.1" customHeight="1" x14ac:dyDescent="0.2">
      <c r="A3" s="235" t="s">
        <v>23</v>
      </c>
      <c r="B3" s="235"/>
      <c r="C3" s="235"/>
      <c r="D3" s="235"/>
      <c r="E3" s="236">
        <f ca="1">SUM(M22,M41,M60)</f>
        <v>0</v>
      </c>
      <c r="F3" s="236"/>
      <c r="G3" s="236"/>
      <c r="H3" s="236"/>
      <c r="I3" s="237"/>
      <c r="J3" s="238" t="s">
        <v>9</v>
      </c>
      <c r="K3" s="239"/>
      <c r="L3" s="13"/>
      <c r="M3" s="13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</row>
    <row r="4" spans="1:34" ht="32.1" customHeight="1" x14ac:dyDescent="0.2">
      <c r="A4" s="235" t="s">
        <v>42</v>
      </c>
      <c r="B4" s="235"/>
      <c r="C4" s="235"/>
      <c r="D4" s="235"/>
      <c r="E4" s="248">
        <f ca="1">SUM(X22,X41,X60)</f>
        <v>0</v>
      </c>
      <c r="F4" s="248"/>
      <c r="G4" s="248"/>
      <c r="H4" s="248"/>
      <c r="I4" s="249"/>
      <c r="J4" s="240" t="s">
        <v>4</v>
      </c>
      <c r="K4" s="241"/>
      <c r="L4" s="4"/>
      <c r="M4" s="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</row>
    <row r="5" spans="1:34" ht="36" customHeight="1" x14ac:dyDescent="0.3">
      <c r="A5" s="234" t="str">
        <f ca="1">IF(年度まとめ!$F$2="","",TEXT(DATE(YEAR(年度まとめ!$F$2),MOD(D5+8,12)+4,1),"ggge"))&amp;"年"</f>
        <v>令和8年</v>
      </c>
      <c r="B5" s="234"/>
      <c r="C5" s="234"/>
      <c r="D5" s="233">
        <f ca="1">MOD(_xlfn.SHEET()*3-2+ROUNDDOWN(ROW()/19,0)-1,12)+1</f>
        <v>10</v>
      </c>
      <c r="E5" s="233"/>
      <c r="F5" s="233"/>
      <c r="G5" s="13" t="s">
        <v>37</v>
      </c>
      <c r="H5" s="4"/>
      <c r="I5" s="4"/>
      <c r="J5" s="10"/>
      <c r="K5" s="11"/>
      <c r="L5" s="11"/>
      <c r="M5" s="11"/>
      <c r="N5" s="7"/>
      <c r="O5" s="7"/>
      <c r="P5" s="7"/>
      <c r="Q5" s="7"/>
      <c r="R5" s="7"/>
      <c r="T5" s="116"/>
      <c r="U5" s="116"/>
      <c r="V5" s="116"/>
      <c r="W5" s="229" t="str">
        <f>"※補助上限額(1時間あたり)
日中( 7:00～22:00):"&amp;TEXT(限①,"#,#")&amp;"円
夜間(22:00～24:00, 0:00～ 7:00):"&amp;TEXT(限②,"#,#")&amp;"円"</f>
        <v>※補助上限額(1時間あたり)
日中( 7:00～22:00):2,500円
夜間(22:00～24:00, 0:00～ 7:00):3,500円</v>
      </c>
      <c r="X5" s="229"/>
      <c r="Y5" s="229"/>
    </row>
    <row r="6" spans="1:34" ht="15.9" customHeight="1" x14ac:dyDescent="0.45">
      <c r="A6" s="222" t="s">
        <v>0</v>
      </c>
      <c r="B6" s="222"/>
      <c r="C6" s="222"/>
      <c r="D6" s="217" t="s">
        <v>5</v>
      </c>
      <c r="E6" s="222" t="s">
        <v>8</v>
      </c>
      <c r="F6" s="222"/>
      <c r="G6" s="222"/>
      <c r="H6" s="222"/>
      <c r="I6" s="222"/>
      <c r="J6" s="222"/>
      <c r="K6" s="223" t="s">
        <v>6</v>
      </c>
      <c r="L6" s="224" t="s">
        <v>10</v>
      </c>
      <c r="M6" s="217" t="s">
        <v>53</v>
      </c>
      <c r="N6" s="215" t="s">
        <v>16</v>
      </c>
      <c r="O6" s="216"/>
      <c r="P6" s="224" t="s">
        <v>14</v>
      </c>
      <c r="Q6" s="232"/>
      <c r="R6" s="232"/>
      <c r="S6" s="232"/>
      <c r="T6" s="232"/>
      <c r="U6" s="232"/>
      <c r="V6" s="232"/>
      <c r="W6" s="217" t="s">
        <v>27</v>
      </c>
      <c r="X6" s="218" t="s">
        <v>21</v>
      </c>
      <c r="Y6" s="218" t="s">
        <v>24</v>
      </c>
    </row>
    <row r="7" spans="1:34" ht="36" customHeight="1" thickBot="1" x14ac:dyDescent="0.5">
      <c r="A7" s="222"/>
      <c r="B7" s="231"/>
      <c r="C7" s="222"/>
      <c r="D7" s="230"/>
      <c r="E7" s="231" t="s">
        <v>1</v>
      </c>
      <c r="F7" s="231"/>
      <c r="G7" s="231"/>
      <c r="H7" s="231" t="s">
        <v>2</v>
      </c>
      <c r="I7" s="231"/>
      <c r="J7" s="231"/>
      <c r="K7" s="217"/>
      <c r="L7" s="225"/>
      <c r="M7" s="228"/>
      <c r="N7" s="226"/>
      <c r="O7" s="227"/>
      <c r="P7" s="215" t="s">
        <v>19</v>
      </c>
      <c r="Q7" s="216"/>
      <c r="R7" s="215" t="s">
        <v>18</v>
      </c>
      <c r="S7" s="216"/>
      <c r="T7" s="217" t="s">
        <v>17</v>
      </c>
      <c r="U7" s="217"/>
      <c r="V7" s="172" t="s">
        <v>15</v>
      </c>
      <c r="W7" s="230"/>
      <c r="X7" s="218"/>
      <c r="Y7" s="218"/>
    </row>
    <row r="8" spans="1:34" s="99" customFormat="1" ht="24" customHeight="1" thickTop="1" thickBot="1" x14ac:dyDescent="0.2">
      <c r="A8" s="86">
        <f ca="1">$D5</f>
        <v>10</v>
      </c>
      <c r="B8" s="87"/>
      <c r="C8" s="88" t="s">
        <v>3</v>
      </c>
      <c r="D8" s="32"/>
      <c r="E8" s="89"/>
      <c r="F8" s="90" t="s">
        <v>36</v>
      </c>
      <c r="G8" s="91"/>
      <c r="H8" s="89"/>
      <c r="I8" s="90" t="s">
        <v>36</v>
      </c>
      <c r="J8" s="92"/>
      <c r="K8" s="34" t="str" cm="1">
        <f t="array" aca="1" ref="K8" ca="1">IF(OR(開始時="",COUNTIF('保育課設定シート（非表示にする）'!$G$10:$G$24,開始時)),"",'保育課設定シート（非表示にする）'!$A$5)</f>
        <v/>
      </c>
      <c r="L8" s="171">
        <f ca="1">IF(OR(COUNTBLANK($E8:$J8)&gt;0,COUNTIF(終了時範囲,終了時)=0,COUNTIF(終了分範囲,終了分)=0),0,IF(AND(開始時&gt;=22,TIME(終了時,終了分,0)&lt;TIME(1,0,0)),1,TIME(終了時,終了分,0))-TIME(開始時,開始分,0))</f>
        <v>0</v>
      </c>
      <c r="M8" s="120">
        <f ca="1">AG8-MIN($AG$19,AG8)</f>
        <v>0</v>
      </c>
      <c r="N8" s="94"/>
      <c r="O8" s="95" t="s">
        <v>4</v>
      </c>
      <c r="P8" s="96"/>
      <c r="Q8" s="95" t="s">
        <v>4</v>
      </c>
      <c r="R8" s="96"/>
      <c r="S8" s="95" t="s">
        <v>4</v>
      </c>
      <c r="T8" s="96"/>
      <c r="U8" s="95" t="s">
        <v>4</v>
      </c>
      <c r="V8" s="97">
        <f>P8-R8+T8</f>
        <v>0</v>
      </c>
      <c r="W8" s="97">
        <f>N8-V8</f>
        <v>0</v>
      </c>
      <c r="X8" s="122">
        <f ca="1">ROUNDDOWN(ROUND($M8*24*上限,5),0)</f>
        <v>0</v>
      </c>
      <c r="Y8" s="122">
        <f ca="1">MIN(W8:X8)</f>
        <v>0</v>
      </c>
      <c r="Z8" s="117">
        <f ca="1">$L8-ROUNDDOWN(MIN(TIME(0,MINUTE($H$22),0),MAX(0,$L8-($W8/IF($K8="",限①,限②)/24)))*24*60,0)/24/60</f>
        <v>0</v>
      </c>
      <c r="AA8" s="119">
        <f ca="1">MAX(ROUNDDOWN(限①/60,0)-(ROUNDDOWN(上限/60,0)-MAX(ROUNDDOWN(Z8*24*上限,0)-$W8,0)),0)</f>
        <v>0</v>
      </c>
      <c r="AB8" s="98">
        <f ca="1">IF(AA8=0,60,RANK(AA8,AA$8:AA$17))</f>
        <v>60</v>
      </c>
      <c r="AC8" s="117">
        <f ca="1">Z8-TIME(0,IF(MINUTE($Z$19)&gt;=$AB8,1,0),0)</f>
        <v>0</v>
      </c>
      <c r="AD8" s="117">
        <f ca="1">AC8-IF(上限=限①,MIN($AC$19,AC8),0)</f>
        <v>0</v>
      </c>
      <c r="AE8" s="119">
        <f ca="1">MAX(ROUNDDOWN(限②/60,0)-(ROUNDDOWN(上限/60,0)-MAX(ROUNDDOWN(AD8*24*上限,0)-$W8,0)),0)</f>
        <v>0</v>
      </c>
      <c r="AF8" s="99">
        <f t="shared" ref="AF8:AF17" ca="1" si="0">IF(AE8=0,60,RANK(AE8,AE$8:AE$17))</f>
        <v>60</v>
      </c>
      <c r="AG8" s="117">
        <f ca="1">AD8-TIME(0,IF(MINUTE(AD$19)&gt;=$AF8,1,0),0)</f>
        <v>0</v>
      </c>
      <c r="AH8" s="117">
        <f ca="1">AG8-MIN($AG$19,AG8)</f>
        <v>0</v>
      </c>
    </row>
    <row r="9" spans="1:34" s="99" customFormat="1" ht="24" customHeight="1" thickTop="1" thickBot="1" x14ac:dyDescent="0.2">
      <c r="A9" s="100">
        <f ca="1">A8</f>
        <v>10</v>
      </c>
      <c r="B9" s="101"/>
      <c r="C9" s="102" t="s">
        <v>3</v>
      </c>
      <c r="D9" s="41"/>
      <c r="E9" s="103"/>
      <c r="F9" s="104" t="s">
        <v>35</v>
      </c>
      <c r="G9" s="105"/>
      <c r="H9" s="103"/>
      <c r="I9" s="104" t="s">
        <v>35</v>
      </c>
      <c r="J9" s="106"/>
      <c r="K9" s="42" t="str">
        <f>IF(OR($E9="",COUNTIF('保育課設定シート（非表示にする）'!$G$10:$G$24,$E9)),"",'保育課設定シート（非表示にする）'!$A$5)</f>
        <v/>
      </c>
      <c r="L9" s="107">
        <f ca="1">IF(OR(COUNTBLANK($E9:$J9)&gt;0,COUNTIF(終了時範囲,終了時)=0,COUNTIF(終了分範囲,終了分)=0),0,IF(AND(開始時&gt;=22,TIME(終了時,終了分,0)&lt;TIME(1,0,0)),1,TIME(終了時,終了分,0))-TIME(開始時,開始分,0))</f>
        <v>0</v>
      </c>
      <c r="M9" s="121">
        <f ca="1">AG9-MIN($AG$19-(SUM($AG$8:$AG8)-SUM($AH$8:$AH8)),AG9)</f>
        <v>0</v>
      </c>
      <c r="N9" s="108"/>
      <c r="O9" s="109" t="s">
        <v>4</v>
      </c>
      <c r="P9" s="110"/>
      <c r="Q9" s="109" t="s">
        <v>4</v>
      </c>
      <c r="R9" s="110"/>
      <c r="S9" s="109" t="s">
        <v>4</v>
      </c>
      <c r="T9" s="110"/>
      <c r="U9" s="109" t="s">
        <v>4</v>
      </c>
      <c r="V9" s="111">
        <f t="shared" ref="V9:V17" si="1">P9-R9+T9</f>
        <v>0</v>
      </c>
      <c r="W9" s="111">
        <f>N9-V9</f>
        <v>0</v>
      </c>
      <c r="X9" s="123">
        <f ca="1">ROUNDDOWN(ROUND($M9*24*上限,5),0)</f>
        <v>0</v>
      </c>
      <c r="Y9" s="123">
        <f t="shared" ref="Y9:Y17" ca="1" si="2">MIN(W9:X9)</f>
        <v>0</v>
      </c>
      <c r="Z9" s="117">
        <f ca="1">$L9-MAX(0,ROUNDDOWN(MIN(TIME(0,MINUTE($H$22),0)-SUM($L$8:$L8)+SUM(Z$8:Z8),MAX(0,$L9-($W9/IF($K9="",限①,限②)/24)))*24*60,0)/24/60)</f>
        <v>0</v>
      </c>
      <c r="AA9" s="119">
        <f ca="1">MAX(ROUNDDOWN(限①/60,0)-(ROUNDDOWN(上限/60,0)-MAX(ROUNDDOWN(Z9*24*上限,0)-$W9,0)),0)</f>
        <v>0</v>
      </c>
      <c r="AB9" s="99">
        <f t="shared" ref="AB9:AB17" ca="1" si="3">IF(AA9=0,60,RANK(AA9,AA$8:AA$17))</f>
        <v>60</v>
      </c>
      <c r="AC9" s="117">
        <f t="shared" ref="AC9:AC17" ca="1" si="4">Z9-TIME(0,IF(MINUTE($Z$19)&gt;=$AB9,1,0),0)</f>
        <v>0</v>
      </c>
      <c r="AD9" s="117">
        <f ca="1">AC9-IF(上限=限①,MIN($AC$19-(SUM($AC$8:$AC8)-SUM($AD$8:$AD8)),AC9),0)</f>
        <v>0</v>
      </c>
      <c r="AE9" s="98">
        <f ca="1">MAX(ROUNDDOWN(限②/60,0)-(ROUNDDOWN(上限/60,0)-MAX(ROUNDDOWN(AD9*24*上限,0)-$W9,0)),0)</f>
        <v>0</v>
      </c>
      <c r="AF9" s="99">
        <f t="shared" ca="1" si="0"/>
        <v>60</v>
      </c>
      <c r="AG9" s="117">
        <f t="shared" ref="AG9:AG17" ca="1" si="5">AD9-TIME(0,IF(MINUTE(AD$19)&gt;=$AF9,1,0),0)</f>
        <v>0</v>
      </c>
      <c r="AH9" s="117">
        <f ca="1">AG9-MIN($AG$19-(SUM($AG$8:$AG8)-SUM($AH$8:$AH8)),AG9)</f>
        <v>0</v>
      </c>
    </row>
    <row r="10" spans="1:34" s="99" customFormat="1" ht="24" customHeight="1" thickTop="1" thickBot="1" x14ac:dyDescent="0.2">
      <c r="A10" s="112">
        <f t="shared" ref="A10:A17" ca="1" si="6">A9</f>
        <v>10</v>
      </c>
      <c r="B10" s="87"/>
      <c r="C10" s="95" t="s">
        <v>3</v>
      </c>
      <c r="D10" s="37"/>
      <c r="E10" s="89"/>
      <c r="F10" s="90" t="s">
        <v>35</v>
      </c>
      <c r="G10" s="91"/>
      <c r="H10" s="89"/>
      <c r="I10" s="90" t="s">
        <v>35</v>
      </c>
      <c r="J10" s="92"/>
      <c r="K10" s="33" t="str">
        <f>IF(OR($E10="",COUNTIF('保育課設定シート（非表示にする）'!$G$10:$G$24,$E10)),"",'保育課設定シート（非表示にする）'!$A$5)</f>
        <v/>
      </c>
      <c r="L10" s="171">
        <f ca="1">IF(OR(COUNTBLANK($E10:$J10)&gt;0,COUNTIF(終了時範囲,終了時)=0,COUNTIF(終了分範囲,終了分)=0),0,IF(AND(開始時&gt;=22,TIME(終了時,終了分,0)&lt;TIME(1,0,0)),1,TIME(終了時,終了分,0))-TIME(開始時,開始分,0))</f>
        <v>0</v>
      </c>
      <c r="M10" s="120">
        <f ca="1">AG10-MIN($AG$19-(SUM($AG$8:$AG9)-SUM($AH$8:$AH9)),AG10)</f>
        <v>0</v>
      </c>
      <c r="N10" s="94"/>
      <c r="O10" s="95" t="s">
        <v>4</v>
      </c>
      <c r="P10" s="96"/>
      <c r="Q10" s="95" t="s">
        <v>4</v>
      </c>
      <c r="R10" s="96"/>
      <c r="S10" s="95" t="s">
        <v>4</v>
      </c>
      <c r="T10" s="96"/>
      <c r="U10" s="95" t="s">
        <v>4</v>
      </c>
      <c r="V10" s="97">
        <f t="shared" si="1"/>
        <v>0</v>
      </c>
      <c r="W10" s="97">
        <f t="shared" ref="W10:W17" si="7">N10-V10</f>
        <v>0</v>
      </c>
      <c r="X10" s="122">
        <f ca="1">ROUNDDOWN(ROUND($M10*24*上限,5),0)</f>
        <v>0</v>
      </c>
      <c r="Y10" s="122">
        <f t="shared" ca="1" si="2"/>
        <v>0</v>
      </c>
      <c r="Z10" s="117">
        <f ca="1">$L10-MAX(0,ROUNDDOWN(MIN(TIME(0,MINUTE($H$22),0)-SUM($L$8:$L9)+SUM(Z$8:Z9),MAX(0,$L10-($W10/IF($K10="",限①,限②)/24)))*24*60,0)/24/60)</f>
        <v>0</v>
      </c>
      <c r="AA10" s="119">
        <f ca="1">MAX(ROUNDDOWN(限①/60,0)-(ROUNDDOWN(上限/60,0)-MAX(ROUNDDOWN(Z10*24*上限,0)-$W10,0)),0)</f>
        <v>0</v>
      </c>
      <c r="AB10" s="99">
        <f t="shared" ca="1" si="3"/>
        <v>60</v>
      </c>
      <c r="AC10" s="117">
        <f t="shared" ca="1" si="4"/>
        <v>0</v>
      </c>
      <c r="AD10" s="117">
        <f ca="1">AC10-IF(上限=限①,MIN($AC$19-(SUM($AC$8:$AC9)-SUM($AD$8:$AD9)),AC10),0)</f>
        <v>0</v>
      </c>
      <c r="AE10" s="98">
        <f ca="1">MAX(ROUNDDOWN(限②/60,0)-(ROUNDDOWN(上限/60,0)-MAX(ROUNDDOWN(AD10*24*上限,0)-$W10,0)),0)</f>
        <v>0</v>
      </c>
      <c r="AF10" s="99">
        <f t="shared" ca="1" si="0"/>
        <v>60</v>
      </c>
      <c r="AG10" s="117">
        <f t="shared" ca="1" si="5"/>
        <v>0</v>
      </c>
      <c r="AH10" s="117">
        <f ca="1">AG10-MIN($AG$19-(SUM($AG$8:$AG9)-SUM($AH$8:$AH9)),AG10)</f>
        <v>0</v>
      </c>
    </row>
    <row r="11" spans="1:34" s="99" customFormat="1" ht="24" customHeight="1" thickTop="1" thickBot="1" x14ac:dyDescent="0.2">
      <c r="A11" s="100">
        <f t="shared" ca="1" si="6"/>
        <v>10</v>
      </c>
      <c r="B11" s="101"/>
      <c r="C11" s="102" t="s">
        <v>3</v>
      </c>
      <c r="D11" s="43"/>
      <c r="E11" s="103"/>
      <c r="F11" s="104" t="s">
        <v>35</v>
      </c>
      <c r="G11" s="105"/>
      <c r="H11" s="103"/>
      <c r="I11" s="104" t="s">
        <v>35</v>
      </c>
      <c r="J11" s="106"/>
      <c r="K11" s="39" t="str">
        <f>IF(OR($E11="",COUNTIF('保育課設定シート（非表示にする）'!$G$10:$G$24,$E11)),"",'保育課設定シート（非表示にする）'!$A$5)</f>
        <v/>
      </c>
      <c r="L11" s="107">
        <f ca="1">IF(OR(COUNTBLANK($E11:$J11)&gt;0,COUNTIF(終了時範囲,終了時)=0,COUNTIF(終了分範囲,終了分)=0),0,IF(AND(開始時&gt;=22,TIME(終了時,終了分,0)&lt;TIME(1,0,0)),1,TIME(終了時,終了分,0))-TIME(開始時,開始分,0))</f>
        <v>0</v>
      </c>
      <c r="M11" s="121">
        <f ca="1">AG11-MIN($AG$19-(SUM($AG$8:$AG10)-SUM($AH$8:$AH10)),AG11)</f>
        <v>0</v>
      </c>
      <c r="N11" s="108"/>
      <c r="O11" s="109" t="s">
        <v>4</v>
      </c>
      <c r="P11" s="110"/>
      <c r="Q11" s="109" t="s">
        <v>4</v>
      </c>
      <c r="R11" s="110"/>
      <c r="S11" s="109" t="s">
        <v>4</v>
      </c>
      <c r="T11" s="110"/>
      <c r="U11" s="109" t="s">
        <v>4</v>
      </c>
      <c r="V11" s="111">
        <f t="shared" si="1"/>
        <v>0</v>
      </c>
      <c r="W11" s="111">
        <f t="shared" si="7"/>
        <v>0</v>
      </c>
      <c r="X11" s="123">
        <f ca="1">ROUNDDOWN(ROUND($M11*24*上限,5),0)</f>
        <v>0</v>
      </c>
      <c r="Y11" s="123">
        <f t="shared" ca="1" si="2"/>
        <v>0</v>
      </c>
      <c r="Z11" s="117">
        <f ca="1">$L11-MAX(0,ROUNDDOWN(MIN(TIME(0,MINUTE($H$22),0)-SUM($L$8:$L10)+SUM(Z$8:Z10),MAX(0,$L11-($W11/IF($K11="",限①,限②)/24)))*24*60,0)/24/60)</f>
        <v>0</v>
      </c>
      <c r="AA11" s="119">
        <f ca="1">MAX(ROUNDDOWN(限①/60,0)-(ROUNDDOWN(上限/60,0)-MAX(ROUNDDOWN(Z11*24*上限,0)-$W11,0)),0)</f>
        <v>0</v>
      </c>
      <c r="AB11" s="99">
        <f t="shared" ca="1" si="3"/>
        <v>60</v>
      </c>
      <c r="AC11" s="117">
        <f t="shared" ca="1" si="4"/>
        <v>0</v>
      </c>
      <c r="AD11" s="117">
        <f ca="1">AC11-IF(上限=限①,MIN($AC$19-(SUM($AC$8:$AC10)-SUM($AD$8:$AD10)),AC11),0)</f>
        <v>0</v>
      </c>
      <c r="AE11" s="98">
        <f ca="1">MAX(ROUNDDOWN(限②/60,0)-(ROUNDDOWN(上限/60,0)-MAX(ROUNDDOWN(AD11*24*上限,0)-$W11,0)),0)</f>
        <v>0</v>
      </c>
      <c r="AF11" s="99">
        <f t="shared" ca="1" si="0"/>
        <v>60</v>
      </c>
      <c r="AG11" s="117">
        <f t="shared" ca="1" si="5"/>
        <v>0</v>
      </c>
      <c r="AH11" s="117">
        <f ca="1">AG11-MIN($AG$19-(SUM($AG$8:$AG10)-SUM($AH$8:$AH10)),AG11)</f>
        <v>0</v>
      </c>
    </row>
    <row r="12" spans="1:34" s="99" customFormat="1" ht="24" customHeight="1" thickTop="1" thickBot="1" x14ac:dyDescent="0.2">
      <c r="A12" s="112">
        <f t="shared" ca="1" si="6"/>
        <v>10</v>
      </c>
      <c r="B12" s="87"/>
      <c r="C12" s="95" t="s">
        <v>3</v>
      </c>
      <c r="D12" s="35"/>
      <c r="E12" s="89"/>
      <c r="F12" s="90" t="s">
        <v>35</v>
      </c>
      <c r="G12" s="91"/>
      <c r="H12" s="89"/>
      <c r="I12" s="90" t="s">
        <v>35</v>
      </c>
      <c r="J12" s="92"/>
      <c r="K12" s="36" t="str">
        <f>IF(OR($E12="",COUNTIF('保育課設定シート（非表示にする）'!$G$10:$G$24,$E12)),"",'保育課設定シート（非表示にする）'!$A$5)</f>
        <v/>
      </c>
      <c r="L12" s="171">
        <f ca="1">IF(OR(COUNTBLANK($E12:$J12)&gt;0,COUNTIF(終了時範囲,終了時)=0,COUNTIF(終了分範囲,終了分)=0),0,IF(AND(開始時&gt;=22,TIME(終了時,終了分,0)&lt;TIME(1,0,0)),1,TIME(終了時,終了分,0))-TIME(開始時,開始分,0))</f>
        <v>0</v>
      </c>
      <c r="M12" s="120">
        <f ca="1">AG12-MIN($AG$19-(SUM($AG$8:$AG11)-SUM($AH$8:$AH11)),AG12)</f>
        <v>0</v>
      </c>
      <c r="N12" s="94"/>
      <c r="O12" s="95" t="s">
        <v>4</v>
      </c>
      <c r="P12" s="96"/>
      <c r="Q12" s="95" t="s">
        <v>4</v>
      </c>
      <c r="R12" s="96"/>
      <c r="S12" s="95" t="s">
        <v>4</v>
      </c>
      <c r="T12" s="96"/>
      <c r="U12" s="95" t="s">
        <v>4</v>
      </c>
      <c r="V12" s="97">
        <f t="shared" si="1"/>
        <v>0</v>
      </c>
      <c r="W12" s="97">
        <f t="shared" si="7"/>
        <v>0</v>
      </c>
      <c r="X12" s="122">
        <f ca="1">ROUNDDOWN(ROUND($M12*24*上限,5),0)</f>
        <v>0</v>
      </c>
      <c r="Y12" s="122">
        <f t="shared" ca="1" si="2"/>
        <v>0</v>
      </c>
      <c r="Z12" s="117">
        <f ca="1">$L12-MAX(0,ROUNDDOWN(MIN(TIME(0,MINUTE($H$22),0)-SUM($L$8:$L11)+SUM(Z$8:Z11),MAX(0,$L12-($W12/IF($K12="",限①,限②)/24)))*24*60,0)/24/60)</f>
        <v>0</v>
      </c>
      <c r="AA12" s="119">
        <f ca="1">MAX(ROUNDDOWN(限①/60,0)-(ROUNDDOWN(上限/60,0)-MAX(ROUNDDOWN(Z12*24*上限,0)-$W12,0)),0)</f>
        <v>0</v>
      </c>
      <c r="AB12" s="99">
        <f t="shared" ca="1" si="3"/>
        <v>60</v>
      </c>
      <c r="AC12" s="117">
        <f t="shared" ca="1" si="4"/>
        <v>0</v>
      </c>
      <c r="AD12" s="117">
        <f ca="1">AC12-IF(上限=限①,MIN($AC$19-(SUM($AC$8:$AC11)-SUM($AD$8:$AD11)),AC12),0)</f>
        <v>0</v>
      </c>
      <c r="AE12" s="98">
        <f ca="1">MAX(ROUNDDOWN(限②/60,0)-(ROUNDDOWN(上限/60,0)-MAX(ROUNDDOWN(AD12*24*上限,0)-$W12,0)),0)</f>
        <v>0</v>
      </c>
      <c r="AF12" s="99">
        <f t="shared" ca="1" si="0"/>
        <v>60</v>
      </c>
      <c r="AG12" s="117">
        <f t="shared" ca="1" si="5"/>
        <v>0</v>
      </c>
      <c r="AH12" s="117">
        <f ca="1">AG12-MIN($AG$19-(SUM($AG$8:$AG11)-SUM($AH$8:$AH11)),AG12)</f>
        <v>0</v>
      </c>
    </row>
    <row r="13" spans="1:34" s="99" customFormat="1" ht="24" customHeight="1" thickTop="1" thickBot="1" x14ac:dyDescent="0.2">
      <c r="A13" s="100">
        <f t="shared" ca="1" si="6"/>
        <v>10</v>
      </c>
      <c r="B13" s="101"/>
      <c r="C13" s="102" t="s">
        <v>3</v>
      </c>
      <c r="D13" s="41"/>
      <c r="E13" s="103"/>
      <c r="F13" s="104" t="s">
        <v>35</v>
      </c>
      <c r="G13" s="105"/>
      <c r="H13" s="103"/>
      <c r="I13" s="104" t="s">
        <v>35</v>
      </c>
      <c r="J13" s="106"/>
      <c r="K13" s="42" t="str">
        <f>IF(OR($E13="",COUNTIF('保育課設定シート（非表示にする）'!$G$10:$G$24,$E13)),"",'保育課設定シート（非表示にする）'!$A$5)</f>
        <v/>
      </c>
      <c r="L13" s="107">
        <f ca="1">IF(OR(COUNTBLANK($E13:$J13)&gt;0,COUNTIF(終了時範囲,終了時)=0,COUNTIF(終了分範囲,終了分)=0),0,IF(AND(開始時&gt;=22,TIME(終了時,終了分,0)&lt;TIME(1,0,0)),1,TIME(終了時,終了分,0))-TIME(開始時,開始分,0))</f>
        <v>0</v>
      </c>
      <c r="M13" s="121">
        <f ca="1">AG13-MIN($AG$19-(SUM($AG$8:$AG12)-SUM($AH$8:$AH12)),AG13)</f>
        <v>0</v>
      </c>
      <c r="N13" s="108"/>
      <c r="O13" s="109" t="s">
        <v>4</v>
      </c>
      <c r="P13" s="110"/>
      <c r="Q13" s="109" t="s">
        <v>4</v>
      </c>
      <c r="R13" s="110"/>
      <c r="S13" s="109" t="s">
        <v>4</v>
      </c>
      <c r="T13" s="110"/>
      <c r="U13" s="109" t="s">
        <v>4</v>
      </c>
      <c r="V13" s="111">
        <f>P13-R13+T13</f>
        <v>0</v>
      </c>
      <c r="W13" s="111">
        <f t="shared" si="7"/>
        <v>0</v>
      </c>
      <c r="X13" s="123">
        <f ca="1">ROUNDDOWN(ROUND($M13*24*上限,5),0)</f>
        <v>0</v>
      </c>
      <c r="Y13" s="123">
        <f t="shared" ca="1" si="2"/>
        <v>0</v>
      </c>
      <c r="Z13" s="117">
        <f ca="1">$L13-MAX(0,ROUNDDOWN(MIN(TIME(0,MINUTE($H$22),0)-SUM($L$8:$L12)+SUM(Z$8:Z12),MAX(0,$L13-($W13/IF($K13="",限①,限②)/24)))*24*60,0)/24/60)</f>
        <v>0</v>
      </c>
      <c r="AA13" s="119">
        <f ca="1">MAX(ROUNDDOWN(限①/60,0)-(ROUNDDOWN(上限/60,0)-MAX(ROUNDDOWN(Z13*24*上限,0)-$W13,0)),0)</f>
        <v>0</v>
      </c>
      <c r="AB13" s="99">
        <f t="shared" ca="1" si="3"/>
        <v>60</v>
      </c>
      <c r="AC13" s="117">
        <f t="shared" ca="1" si="4"/>
        <v>0</v>
      </c>
      <c r="AD13" s="117">
        <f ca="1">AC13-IF(上限=限①,MIN($AC$19-(SUM($AC$8:$AC12)-SUM($AD$8:$AD12)),AC13),0)</f>
        <v>0</v>
      </c>
      <c r="AE13" s="98">
        <f ca="1">MAX(ROUNDDOWN(限②/60,0)-(ROUNDDOWN(上限/60,0)-MAX(ROUNDDOWN(AD13*24*上限,0)-$W13,0)),0)</f>
        <v>0</v>
      </c>
      <c r="AF13" s="99">
        <f t="shared" ca="1" si="0"/>
        <v>60</v>
      </c>
      <c r="AG13" s="117">
        <f t="shared" ca="1" si="5"/>
        <v>0</v>
      </c>
      <c r="AH13" s="117">
        <f ca="1">AG13-MIN($AG$19-(SUM($AG$8:$AG12)-SUM($AH$8:$AH12)),AG13)</f>
        <v>0</v>
      </c>
    </row>
    <row r="14" spans="1:34" s="99" customFormat="1" ht="24" customHeight="1" thickTop="1" thickBot="1" x14ac:dyDescent="0.2">
      <c r="A14" s="112">
        <f t="shared" ca="1" si="6"/>
        <v>10</v>
      </c>
      <c r="B14" s="87"/>
      <c r="C14" s="95" t="s">
        <v>3</v>
      </c>
      <c r="D14" s="35"/>
      <c r="E14" s="89"/>
      <c r="F14" s="90" t="s">
        <v>35</v>
      </c>
      <c r="G14" s="91"/>
      <c r="H14" s="89"/>
      <c r="I14" s="90" t="s">
        <v>35</v>
      </c>
      <c r="J14" s="92"/>
      <c r="K14" s="36" t="str">
        <f>IF(OR($E14="",COUNTIF('保育課設定シート（非表示にする）'!$G$10:$G$24,$E14)),"",'保育課設定シート（非表示にする）'!$A$5)</f>
        <v/>
      </c>
      <c r="L14" s="171">
        <f ca="1">IF(OR(COUNTBLANK($E14:$J14)&gt;0,COUNTIF(終了時範囲,終了時)=0,COUNTIF(終了分範囲,終了分)=0),0,IF(AND(開始時&gt;=22,TIME(終了時,終了分,0)&lt;TIME(1,0,0)),1,TIME(終了時,終了分,0))-TIME(開始時,開始分,0))</f>
        <v>0</v>
      </c>
      <c r="M14" s="120">
        <f ca="1">AG14-MIN($AG$19-(SUM($AG$8:$AG13)-SUM($AH$8:$AH13)),AG14)</f>
        <v>0</v>
      </c>
      <c r="N14" s="94"/>
      <c r="O14" s="95" t="s">
        <v>4</v>
      </c>
      <c r="P14" s="96"/>
      <c r="Q14" s="95" t="s">
        <v>4</v>
      </c>
      <c r="R14" s="96"/>
      <c r="S14" s="95" t="s">
        <v>4</v>
      </c>
      <c r="T14" s="96"/>
      <c r="U14" s="95" t="s">
        <v>4</v>
      </c>
      <c r="V14" s="97">
        <f t="shared" si="1"/>
        <v>0</v>
      </c>
      <c r="W14" s="97">
        <f t="shared" si="7"/>
        <v>0</v>
      </c>
      <c r="X14" s="122">
        <f ca="1">ROUNDDOWN(ROUND($M14*24*上限,5),0)</f>
        <v>0</v>
      </c>
      <c r="Y14" s="122">
        <f t="shared" ca="1" si="2"/>
        <v>0</v>
      </c>
      <c r="Z14" s="117">
        <f ca="1">$L14-MAX(0,ROUNDDOWN(MIN(TIME(0,MINUTE($H$22),0)-SUM($L$8:$L13)+SUM(Z$8:Z13),MAX(0,$L14-($W14/IF($K14="",限①,限②)/24)))*24*60,0)/24/60)</f>
        <v>0</v>
      </c>
      <c r="AA14" s="119">
        <f ca="1">MAX(ROUNDDOWN(限①/60,0)-(ROUNDDOWN(上限/60,0)-MAX(ROUNDDOWN(Z14*24*上限,0)-$W14,0)),0)</f>
        <v>0</v>
      </c>
      <c r="AB14" s="99">
        <f t="shared" ca="1" si="3"/>
        <v>60</v>
      </c>
      <c r="AC14" s="117">
        <f t="shared" ca="1" si="4"/>
        <v>0</v>
      </c>
      <c r="AD14" s="117">
        <f ca="1">AC14-IF(上限=限①,MIN($AC$19-(SUM($AC$8:$AC13)-SUM($AD$8:$AD13)),AC14),0)</f>
        <v>0</v>
      </c>
      <c r="AE14" s="98">
        <f ca="1">MAX(ROUNDDOWN(限②/60,0)-(ROUNDDOWN(上限/60,0)-MAX(ROUNDDOWN(AD14*24*上限,0)-$W14,0)),0)</f>
        <v>0</v>
      </c>
      <c r="AF14" s="99">
        <f t="shared" ca="1" si="0"/>
        <v>60</v>
      </c>
      <c r="AG14" s="117">
        <f t="shared" ca="1" si="5"/>
        <v>0</v>
      </c>
      <c r="AH14" s="117">
        <f ca="1">AG14-MIN($AG$19-(SUM($AG$8:$AG13)-SUM($AH$8:$AH13)),AG14)</f>
        <v>0</v>
      </c>
    </row>
    <row r="15" spans="1:34" s="99" customFormat="1" ht="24" customHeight="1" thickTop="1" thickBot="1" x14ac:dyDescent="0.2">
      <c r="A15" s="100">
        <f t="shared" ca="1" si="6"/>
        <v>10</v>
      </c>
      <c r="B15" s="101"/>
      <c r="C15" s="102" t="s">
        <v>3</v>
      </c>
      <c r="D15" s="41"/>
      <c r="E15" s="113"/>
      <c r="F15" s="104" t="s">
        <v>35</v>
      </c>
      <c r="G15" s="105"/>
      <c r="H15" s="103"/>
      <c r="I15" s="104" t="s">
        <v>35</v>
      </c>
      <c r="J15" s="106"/>
      <c r="K15" s="42" t="str">
        <f>IF(OR($E15="",COUNTIF('保育課設定シート（非表示にする）'!$G$10:$G$24,$E15)),"",'保育課設定シート（非表示にする）'!$A$5)</f>
        <v/>
      </c>
      <c r="L15" s="107">
        <f ca="1">IF(OR(COUNTBLANK($E15:$J15)&gt;0,COUNTIF(終了時範囲,終了時)=0,COUNTIF(終了分範囲,終了分)=0),0,IF(AND(開始時&gt;=22,TIME(終了時,終了分,0)&lt;TIME(1,0,0)),1,TIME(終了時,終了分,0))-TIME(開始時,開始分,0))</f>
        <v>0</v>
      </c>
      <c r="M15" s="121">
        <f ca="1">AG15-MIN($AG$19-(SUM($AG$8:$AG14)-SUM($AH$8:$AH14)),AG15)</f>
        <v>0</v>
      </c>
      <c r="N15" s="108"/>
      <c r="O15" s="109" t="s">
        <v>4</v>
      </c>
      <c r="P15" s="110"/>
      <c r="Q15" s="109" t="s">
        <v>4</v>
      </c>
      <c r="R15" s="110"/>
      <c r="S15" s="109" t="s">
        <v>4</v>
      </c>
      <c r="T15" s="110"/>
      <c r="U15" s="109" t="s">
        <v>4</v>
      </c>
      <c r="V15" s="111">
        <f t="shared" si="1"/>
        <v>0</v>
      </c>
      <c r="W15" s="111">
        <f t="shared" si="7"/>
        <v>0</v>
      </c>
      <c r="X15" s="123">
        <f ca="1">ROUNDDOWN(ROUND($M15*24*上限,5),0)</f>
        <v>0</v>
      </c>
      <c r="Y15" s="123">
        <f t="shared" ca="1" si="2"/>
        <v>0</v>
      </c>
      <c r="Z15" s="117">
        <f ca="1">$L15-MAX(0,ROUNDDOWN(MIN(TIME(0,MINUTE($H$22),0)-SUM($L$8:$L14)+SUM(Z$8:Z14),MAX(0,$L15-($W15/IF($K15="",限①,限②)/24)))*24*60,0)/24/60)</f>
        <v>0</v>
      </c>
      <c r="AA15" s="119">
        <f ca="1">MAX(ROUNDDOWN(限①/60,0)-(ROUNDDOWN(上限/60,0)-MAX(ROUNDDOWN(Z15*24*上限,0)-$W15,0)),0)</f>
        <v>0</v>
      </c>
      <c r="AB15" s="99">
        <f t="shared" ca="1" si="3"/>
        <v>60</v>
      </c>
      <c r="AC15" s="117">
        <f t="shared" ca="1" si="4"/>
        <v>0</v>
      </c>
      <c r="AD15" s="117">
        <f ca="1">AC15-IF(上限=限①,MIN($AC$19-(SUM($AC$8:$AC14)-SUM($AD$8:$AD14)),AC15),0)</f>
        <v>0</v>
      </c>
      <c r="AE15" s="98">
        <f ca="1">MAX(ROUNDDOWN(限②/60,0)-(ROUNDDOWN(上限/60,0)-MAX(ROUNDDOWN(AD15*24*上限,0)-$W15,0)),0)</f>
        <v>0</v>
      </c>
      <c r="AF15" s="99">
        <f t="shared" ca="1" si="0"/>
        <v>60</v>
      </c>
      <c r="AG15" s="117">
        <f t="shared" ca="1" si="5"/>
        <v>0</v>
      </c>
      <c r="AH15" s="117">
        <f ca="1">AG15-MIN($AG$19-(SUM($AG$8:$AG14)-SUM($AH$8:$AH14)),AG15)</f>
        <v>0</v>
      </c>
    </row>
    <row r="16" spans="1:34" s="99" customFormat="1" ht="24" customHeight="1" thickTop="1" thickBot="1" x14ac:dyDescent="0.2">
      <c r="A16" s="112">
        <f t="shared" ca="1" si="6"/>
        <v>10</v>
      </c>
      <c r="B16" s="87"/>
      <c r="C16" s="95" t="s">
        <v>3</v>
      </c>
      <c r="D16" s="35"/>
      <c r="E16" s="89"/>
      <c r="F16" s="90" t="s">
        <v>35</v>
      </c>
      <c r="G16" s="91"/>
      <c r="H16" s="89"/>
      <c r="I16" s="90" t="s">
        <v>35</v>
      </c>
      <c r="J16" s="92"/>
      <c r="K16" s="36" t="str">
        <f>IF(OR($E16="",COUNTIF('保育課設定シート（非表示にする）'!$G$10:$G$24,$E16)),"",'保育課設定シート（非表示にする）'!$A$5)</f>
        <v/>
      </c>
      <c r="L16" s="171">
        <f ca="1">IF(OR(COUNTBLANK($E16:$J16)&gt;0,COUNTIF(終了時範囲,終了時)=0,COUNTIF(終了分範囲,終了分)=0),0,IF(AND(開始時&gt;=22,TIME(終了時,終了分,0)&lt;TIME(1,0,0)),1,TIME(終了時,終了分,0))-TIME(開始時,開始分,0))</f>
        <v>0</v>
      </c>
      <c r="M16" s="120">
        <f ca="1">AG16-MIN($AG$19-(SUM($AG$8:$AG15)-SUM($AH$8:$AH15)),AG16)</f>
        <v>0</v>
      </c>
      <c r="N16" s="94"/>
      <c r="O16" s="95" t="s">
        <v>4</v>
      </c>
      <c r="P16" s="96"/>
      <c r="Q16" s="95" t="s">
        <v>4</v>
      </c>
      <c r="R16" s="96"/>
      <c r="S16" s="95" t="s">
        <v>4</v>
      </c>
      <c r="T16" s="96"/>
      <c r="U16" s="95" t="s">
        <v>4</v>
      </c>
      <c r="V16" s="97">
        <f t="shared" si="1"/>
        <v>0</v>
      </c>
      <c r="W16" s="97">
        <f t="shared" si="7"/>
        <v>0</v>
      </c>
      <c r="X16" s="122">
        <f ca="1">ROUNDDOWN(ROUND($M16*24*上限,5),0)</f>
        <v>0</v>
      </c>
      <c r="Y16" s="122">
        <f t="shared" ca="1" si="2"/>
        <v>0</v>
      </c>
      <c r="Z16" s="117">
        <f ca="1">$L16-MAX(0,ROUNDDOWN(MIN(TIME(0,MINUTE($H$22),0)-SUM($L$8:$L15)+SUM(Z$8:Z15),MAX(0,$L16-($W16/IF($K16="",限①,限②)/24)))*24*60,0)/24/60)</f>
        <v>0</v>
      </c>
      <c r="AA16" s="119">
        <f ca="1">MAX(ROUNDDOWN(限①/60,0)-(ROUNDDOWN(上限/60,0)-MAX(ROUNDDOWN(Z16*24*上限,0)-$W16,0)),0)</f>
        <v>0</v>
      </c>
      <c r="AB16" s="99">
        <f t="shared" ca="1" si="3"/>
        <v>60</v>
      </c>
      <c r="AC16" s="117">
        <f t="shared" ca="1" si="4"/>
        <v>0</v>
      </c>
      <c r="AD16" s="117">
        <f ca="1">AC16-IF(上限=限①,MIN($AC$19-(SUM($AC$8:$AC15)-SUM($AD$8:$AD15)),AC16),0)</f>
        <v>0</v>
      </c>
      <c r="AE16" s="98">
        <f ca="1">MAX(ROUNDDOWN(限②/60,0)-(ROUNDDOWN(上限/60,0)-MAX(ROUNDDOWN(AD16*24*上限,0)-$W16,0)),0)</f>
        <v>0</v>
      </c>
      <c r="AF16" s="99">
        <f t="shared" ca="1" si="0"/>
        <v>60</v>
      </c>
      <c r="AG16" s="117">
        <f t="shared" ca="1" si="5"/>
        <v>0</v>
      </c>
      <c r="AH16" s="117">
        <f ca="1">AG16-MIN($AG$19-(SUM($AG$8:$AG15)-SUM($AH$8:$AH15)),AG16)</f>
        <v>0</v>
      </c>
    </row>
    <row r="17" spans="1:34" s="99" customFormat="1" ht="24" customHeight="1" thickTop="1" thickBot="1" x14ac:dyDescent="0.2">
      <c r="A17" s="100">
        <f t="shared" ca="1" si="6"/>
        <v>10</v>
      </c>
      <c r="B17" s="101"/>
      <c r="C17" s="102" t="s">
        <v>3</v>
      </c>
      <c r="D17" s="38"/>
      <c r="E17" s="103"/>
      <c r="F17" s="104" t="s">
        <v>35</v>
      </c>
      <c r="G17" s="105"/>
      <c r="H17" s="103"/>
      <c r="I17" s="104" t="s">
        <v>35</v>
      </c>
      <c r="J17" s="106"/>
      <c r="K17" s="40" t="str">
        <f>IF(OR($E17="",COUNTIF('保育課設定シート（非表示にする）'!$G$10:$G$24,$E17)),"",'保育課設定シート（非表示にする）'!$A$5)</f>
        <v/>
      </c>
      <c r="L17" s="107">
        <f ca="1">IF(OR(COUNTBLANK($E17:$J17)&gt;0,COUNTIF(終了時範囲,終了時)=0,COUNTIF(終了分範囲,終了分)=0),0,IF(AND(開始時&gt;=22,TIME(終了時,終了分,0)&lt;TIME(1,0,0)),1,TIME(終了時,終了分,0))-TIME(開始時,開始分,0))</f>
        <v>0</v>
      </c>
      <c r="M17" s="121">
        <f ca="1">AG17-MIN($AG$19-(SUM($AG$8:$AG16)-SUM($AH$8:$AH16)),AG17)</f>
        <v>0</v>
      </c>
      <c r="N17" s="108"/>
      <c r="O17" s="102" t="s">
        <v>4</v>
      </c>
      <c r="P17" s="114"/>
      <c r="Q17" s="102" t="s">
        <v>4</v>
      </c>
      <c r="R17" s="114"/>
      <c r="S17" s="115" t="s">
        <v>4</v>
      </c>
      <c r="T17" s="114"/>
      <c r="U17" s="102" t="s">
        <v>4</v>
      </c>
      <c r="V17" s="111">
        <f t="shared" si="1"/>
        <v>0</v>
      </c>
      <c r="W17" s="111">
        <f t="shared" si="7"/>
        <v>0</v>
      </c>
      <c r="X17" s="123">
        <f ca="1">ROUNDDOWN(ROUND($M17*24*上限,5),0)</f>
        <v>0</v>
      </c>
      <c r="Y17" s="123">
        <f t="shared" ca="1" si="2"/>
        <v>0</v>
      </c>
      <c r="Z17" s="117">
        <f ca="1">$L17-MAX(0,ROUNDDOWN(MIN(TIME(0,MINUTE($H$22),0)-SUM($L$8:$L16)+SUM(Z$8:Z16),MAX(0,$L17-($W17/IF($K17="",限①,限②)/24)))*24*60,0)/24/60)</f>
        <v>0</v>
      </c>
      <c r="AA17" s="119">
        <f ca="1">MAX(ROUNDDOWN(限①/60,0)-(ROUNDDOWN(上限/60,0)-MAX(ROUNDDOWN(Z17*24*上限,0)-$W17,0)),0)</f>
        <v>0</v>
      </c>
      <c r="AB17" s="99">
        <f t="shared" ca="1" si="3"/>
        <v>60</v>
      </c>
      <c r="AC17" s="117">
        <f t="shared" ca="1" si="4"/>
        <v>0</v>
      </c>
      <c r="AD17" s="117">
        <f ca="1">AC17-IF(上限=限①,MIN($AC$19-(SUM($AC$8:$AC16)-SUM($AD$8:$AD16)),AC17),0)</f>
        <v>0</v>
      </c>
      <c r="AE17" s="98">
        <f ca="1">MAX(ROUNDDOWN(限②/60,0)-(ROUNDDOWN(上限/60,0)-MAX(ROUNDDOWN(AD17*24*上限,0)-$W17,0)),0)</f>
        <v>0</v>
      </c>
      <c r="AF17" s="99">
        <f t="shared" ca="1" si="0"/>
        <v>60</v>
      </c>
      <c r="AG17" s="117">
        <f t="shared" ca="1" si="5"/>
        <v>0</v>
      </c>
      <c r="AH17" s="117">
        <f ca="1">AG17-MIN($AG$19-(SUM($AG$8:$AG16)-SUM($AH$8:$AH16)),AG17)</f>
        <v>0</v>
      </c>
    </row>
    <row r="18" spans="1:34" s="4" customFormat="1" ht="3.9" customHeight="1" thickTop="1" x14ac:dyDescent="0.15">
      <c r="A18" s="141"/>
      <c r="B18" s="2"/>
      <c r="C18" s="2"/>
      <c r="D18" s="142"/>
      <c r="E18" s="2"/>
      <c r="F18" s="2"/>
      <c r="G18" s="2"/>
      <c r="H18" s="2"/>
      <c r="I18" s="2"/>
      <c r="J18" s="2"/>
      <c r="K18" s="142"/>
      <c r="L18" s="6"/>
      <c r="M18" s="6"/>
      <c r="N18" s="5"/>
      <c r="O18" s="2"/>
      <c r="P18" s="2"/>
      <c r="Q18" s="2"/>
      <c r="R18" s="2"/>
      <c r="S18" s="2"/>
      <c r="T18" s="2"/>
      <c r="U18" s="2"/>
      <c r="V18" s="2"/>
      <c r="W18" s="3"/>
      <c r="Z18" s="118"/>
      <c r="AA18" s="98"/>
    </row>
    <row r="19" spans="1:34" s="4" customFormat="1" ht="15.9" customHeight="1" x14ac:dyDescent="0.45">
      <c r="A19" s="141"/>
      <c r="C19" s="2"/>
      <c r="D19" s="142"/>
      <c r="H19" s="219" t="s">
        <v>20</v>
      </c>
      <c r="I19" s="220"/>
      <c r="J19" s="220"/>
      <c r="K19" s="221"/>
      <c r="M19" s="124" t="s">
        <v>23</v>
      </c>
      <c r="P19" s="146"/>
      <c r="Q19" s="146"/>
      <c r="R19" s="146"/>
      <c r="S19" s="146"/>
      <c r="T19" s="150"/>
      <c r="U19" s="151"/>
      <c r="X19" s="207" t="s">
        <v>24</v>
      </c>
      <c r="Y19" s="207"/>
      <c r="Z19" s="118">
        <f ca="1">SUM(Z8:Z17)-$M22</f>
        <v>0</v>
      </c>
      <c r="AC19" s="118">
        <f t="shared" ref="AC19:AD19" ca="1" si="8">SUM(AC8:AC17)-$M22</f>
        <v>0</v>
      </c>
      <c r="AD19" s="118">
        <f t="shared" ca="1" si="8"/>
        <v>0</v>
      </c>
      <c r="AG19" s="118">
        <f ca="1">SUM(AG8:AG17)-$M22</f>
        <v>0</v>
      </c>
    </row>
    <row r="20" spans="1:34" ht="24" customHeight="1" x14ac:dyDescent="0.15">
      <c r="A20" s="9"/>
      <c r="D20" s="12"/>
      <c r="G20" s="8" t="s">
        <v>22</v>
      </c>
      <c r="H20" s="208">
        <f ca="1">SUMIF($K8:$K17,"",$L8:$L17)</f>
        <v>0</v>
      </c>
      <c r="I20" s="209"/>
      <c r="J20" s="209"/>
      <c r="K20" s="210"/>
      <c r="M20" s="126">
        <f ca="1">SUMIF($K8:$K17,"",$M8:$M17)</f>
        <v>0</v>
      </c>
      <c r="N20" s="147"/>
      <c r="O20" s="147"/>
      <c r="P20" s="145"/>
      <c r="Q20" s="145"/>
      <c r="R20" s="145"/>
      <c r="S20" s="145"/>
      <c r="T20" s="151"/>
      <c r="U20" s="151"/>
      <c r="X20" s="211">
        <f ca="1">SUMIF($K8:$K17,"",$Y8:$Y17)</f>
        <v>0</v>
      </c>
      <c r="Y20" s="211"/>
    </row>
    <row r="21" spans="1:34" ht="24" customHeight="1" thickBot="1" x14ac:dyDescent="0.2">
      <c r="A21" s="9"/>
      <c r="D21" s="12"/>
      <c r="G21" s="8" t="s">
        <v>6</v>
      </c>
      <c r="H21" s="208">
        <f ca="1">SUMIF($K8:$K17,'保育課設定シート（非表示にする）'!$A$5,$L8:$L17)</f>
        <v>0</v>
      </c>
      <c r="I21" s="209"/>
      <c r="J21" s="209"/>
      <c r="K21" s="210"/>
      <c r="L21" s="125"/>
      <c r="M21" s="127">
        <f ca="1">SUMIF($K8:$K17,'保育課設定シート（非表示にする）'!$A$5,$M8:$M17)</f>
        <v>0</v>
      </c>
      <c r="N21" s="147"/>
      <c r="O21" s="147"/>
      <c r="P21" s="145"/>
      <c r="Q21" s="145"/>
      <c r="R21" s="145"/>
      <c r="S21" s="145"/>
      <c r="T21" s="149"/>
      <c r="U21" s="149"/>
      <c r="X21" s="212">
        <f ca="1">SUMIF($K8:$K17,'保育課設定シート（非表示にする）'!$A$5,$Y8:$Y17)</f>
        <v>0</v>
      </c>
      <c r="Y21" s="212"/>
    </row>
    <row r="22" spans="1:34" ht="24" customHeight="1" thickBot="1" x14ac:dyDescent="0.2">
      <c r="A22" s="9"/>
      <c r="D22" s="12"/>
      <c r="G22" s="8" t="s">
        <v>11</v>
      </c>
      <c r="H22" s="208">
        <f ca="1">H20+H21</f>
        <v>0</v>
      </c>
      <c r="I22" s="209"/>
      <c r="J22" s="209"/>
      <c r="K22" s="210"/>
      <c r="L22" s="128" t="s">
        <v>54</v>
      </c>
      <c r="M22" s="14">
        <f ca="1">ROUNDDOWN(H22,0)+TIME(HOUR(H22),0,0)</f>
        <v>0</v>
      </c>
      <c r="N22" s="148"/>
      <c r="O22" s="147"/>
      <c r="P22" s="152"/>
      <c r="Q22" s="152"/>
      <c r="R22" s="152"/>
      <c r="S22" s="152"/>
      <c r="T22" s="152"/>
      <c r="U22" s="2"/>
      <c r="X22" s="213">
        <f t="shared" ref="X22:Y22" ca="1" si="9">X20+X21</f>
        <v>0</v>
      </c>
      <c r="Y22" s="214">
        <f t="shared" si="9"/>
        <v>0</v>
      </c>
    </row>
    <row r="23" spans="1:34" ht="3.9" customHeight="1" x14ac:dyDescent="0.45">
      <c r="A23" s="26"/>
      <c r="B23" s="25"/>
      <c r="C23" s="25"/>
      <c r="D23" s="25"/>
      <c r="E23" s="25"/>
      <c r="F23" s="25"/>
      <c r="G23" s="25"/>
      <c r="H23" s="25"/>
      <c r="I23" s="25"/>
      <c r="J23" s="27"/>
      <c r="K23" s="28"/>
      <c r="L23" s="28"/>
      <c r="M23" s="28"/>
      <c r="N23" s="29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1:34" ht="36" customHeight="1" x14ac:dyDescent="0.3">
      <c r="A24" s="234" t="str">
        <f ca="1">IF(年度まとめ!$F$2="","",TEXT(DATE(YEAR(年度まとめ!$F$2),MOD(D24+8,12)+4,1),"ggge"))&amp;"年"</f>
        <v>令和8年</v>
      </c>
      <c r="B24" s="234"/>
      <c r="C24" s="234"/>
      <c r="D24" s="233">
        <f ca="1">MOD(_xlfn.SHEET()*3-2+ROUNDDOWN(ROW()/19,0)-1,12)+1</f>
        <v>11</v>
      </c>
      <c r="E24" s="233"/>
      <c r="F24" s="233"/>
      <c r="G24" s="13" t="s">
        <v>37</v>
      </c>
      <c r="H24" s="4"/>
      <c r="I24" s="4"/>
      <c r="J24" s="10"/>
      <c r="K24" s="11"/>
      <c r="L24" s="11"/>
      <c r="M24" s="11"/>
      <c r="N24" s="7"/>
      <c r="O24" s="7"/>
      <c r="P24" s="7"/>
      <c r="Q24" s="7"/>
      <c r="R24" s="7"/>
      <c r="T24" s="116"/>
      <c r="U24" s="116"/>
      <c r="V24" s="116"/>
      <c r="W24" s="229" t="str">
        <f>"※補助上限額(1時間あたり)
日中( 7:00～22:00):"&amp;TEXT(限①,"#,#")&amp;"円
夜間(22:00～24:00, 0:00～ 7:00):"&amp;TEXT(限②,"#,#")&amp;"円"</f>
        <v>※補助上限額(1時間あたり)
日中( 7:00～22:00):2,500円
夜間(22:00～24:00, 0:00～ 7:00):3,500円</v>
      </c>
      <c r="X24" s="229"/>
      <c r="Y24" s="229"/>
    </row>
    <row r="25" spans="1:34" ht="15.9" customHeight="1" x14ac:dyDescent="0.45">
      <c r="A25" s="222" t="s">
        <v>0</v>
      </c>
      <c r="B25" s="222"/>
      <c r="C25" s="222"/>
      <c r="D25" s="217" t="s">
        <v>5</v>
      </c>
      <c r="E25" s="222" t="s">
        <v>8</v>
      </c>
      <c r="F25" s="222"/>
      <c r="G25" s="222"/>
      <c r="H25" s="222"/>
      <c r="I25" s="222"/>
      <c r="J25" s="222"/>
      <c r="K25" s="223" t="s">
        <v>6</v>
      </c>
      <c r="L25" s="224" t="s">
        <v>10</v>
      </c>
      <c r="M25" s="217" t="s">
        <v>53</v>
      </c>
      <c r="N25" s="215" t="s">
        <v>16</v>
      </c>
      <c r="O25" s="216"/>
      <c r="P25" s="224" t="s">
        <v>14</v>
      </c>
      <c r="Q25" s="232"/>
      <c r="R25" s="232"/>
      <c r="S25" s="232"/>
      <c r="T25" s="232"/>
      <c r="U25" s="232"/>
      <c r="V25" s="232"/>
      <c r="W25" s="217" t="s">
        <v>27</v>
      </c>
      <c r="X25" s="218" t="s">
        <v>21</v>
      </c>
      <c r="Y25" s="218" t="s">
        <v>24</v>
      </c>
    </row>
    <row r="26" spans="1:34" ht="36" customHeight="1" thickBot="1" x14ac:dyDescent="0.5">
      <c r="A26" s="222"/>
      <c r="B26" s="231"/>
      <c r="C26" s="222"/>
      <c r="D26" s="230"/>
      <c r="E26" s="231" t="s">
        <v>1</v>
      </c>
      <c r="F26" s="231"/>
      <c r="G26" s="231"/>
      <c r="H26" s="231" t="s">
        <v>2</v>
      </c>
      <c r="I26" s="231"/>
      <c r="J26" s="231"/>
      <c r="K26" s="217"/>
      <c r="L26" s="225"/>
      <c r="M26" s="228"/>
      <c r="N26" s="226"/>
      <c r="O26" s="227"/>
      <c r="P26" s="215" t="s">
        <v>19</v>
      </c>
      <c r="Q26" s="216"/>
      <c r="R26" s="215" t="s">
        <v>18</v>
      </c>
      <c r="S26" s="216"/>
      <c r="T26" s="217" t="s">
        <v>17</v>
      </c>
      <c r="U26" s="217"/>
      <c r="V26" s="172" t="s">
        <v>15</v>
      </c>
      <c r="W26" s="230"/>
      <c r="X26" s="218"/>
      <c r="Y26" s="218"/>
    </row>
    <row r="27" spans="1:34" s="99" customFormat="1" ht="24" customHeight="1" thickTop="1" thickBot="1" x14ac:dyDescent="0.2">
      <c r="A27" s="86">
        <f ca="1">$D24</f>
        <v>11</v>
      </c>
      <c r="B27" s="87"/>
      <c r="C27" s="88" t="s">
        <v>3</v>
      </c>
      <c r="D27" s="32"/>
      <c r="E27" s="89"/>
      <c r="F27" s="90" t="s">
        <v>36</v>
      </c>
      <c r="G27" s="91"/>
      <c r="H27" s="89"/>
      <c r="I27" s="90" t="s">
        <v>36</v>
      </c>
      <c r="J27" s="92"/>
      <c r="K27" s="34" t="str" cm="1">
        <f t="array" aca="1" ref="K27" ca="1">IF(OR(開始時="",COUNTIF('保育課設定シート（非表示にする）'!$G$10:$G$24,開始時)),"",'保育課設定シート（非表示にする）'!$A$5)</f>
        <v/>
      </c>
      <c r="L27" s="171">
        <f ca="1">IF(OR(COUNTBLANK($E27:$J27)&gt;0,COUNTIF(終了時範囲,終了時)=0,COUNTIF(終了分範囲,終了分)=0),0,IF(AND(開始時&gt;=22,TIME(終了時,終了分,0)&lt;TIME(1,0,0)),1,TIME(終了時,終了分,0))-TIME(開始時,開始分,0))</f>
        <v>0</v>
      </c>
      <c r="M27" s="120">
        <f ca="1">AG27-MIN($AG$19,AG27)</f>
        <v>0</v>
      </c>
      <c r="N27" s="94"/>
      <c r="O27" s="95" t="s">
        <v>4</v>
      </c>
      <c r="P27" s="96"/>
      <c r="Q27" s="95" t="s">
        <v>4</v>
      </c>
      <c r="R27" s="96"/>
      <c r="S27" s="95" t="s">
        <v>4</v>
      </c>
      <c r="T27" s="96"/>
      <c r="U27" s="95" t="s">
        <v>4</v>
      </c>
      <c r="V27" s="97">
        <f>P27-R27+T27</f>
        <v>0</v>
      </c>
      <c r="W27" s="97">
        <f>N27-V27</f>
        <v>0</v>
      </c>
      <c r="X27" s="122">
        <f ca="1">ROUNDDOWN(ROUND($M27*24*上限,5),0)</f>
        <v>0</v>
      </c>
      <c r="Y27" s="122">
        <f ca="1">MIN(W27:X27)</f>
        <v>0</v>
      </c>
      <c r="Z27" s="117">
        <f ca="1">$L27-ROUNDDOWN(MIN(TIME(0,MINUTE($H$41),0),MAX(0,$L27-($W27/IF($K27="",限①,限②)/24)))*24*60,0)/24/60</f>
        <v>0</v>
      </c>
      <c r="AA27" s="119">
        <f ca="1">MAX(ROUNDDOWN(限①/60,0)-(ROUNDDOWN(上限/60,0)-MAX(ROUNDDOWN(Z27*24*上限,0)-$W27,0)),0)</f>
        <v>0</v>
      </c>
      <c r="AB27" s="98">
        <f ca="1">IF(AA27=0,60,RANK(AA27,AA$27:AA$36))</f>
        <v>60</v>
      </c>
      <c r="AC27" s="117">
        <f ca="1">Z27-TIME(0,IF(MINUTE($Z$38)&gt;=$AB27,1,0),0)</f>
        <v>0</v>
      </c>
      <c r="AD27" s="117">
        <f ca="1">AC27-IF(上限=限①,MIN($AC$38,AC27),0)</f>
        <v>0</v>
      </c>
      <c r="AE27" s="119">
        <f ca="1">MAX(ROUNDDOWN(限②/60,0)-(ROUNDDOWN(上限/60,0)-MAX(ROUNDDOWN(AD27*24*上限,0)-$W27,0)),0)</f>
        <v>0</v>
      </c>
      <c r="AF27" s="99">
        <f ca="1">IF(AE27=0,60,RANK(AE27,AE$27:AE$36))</f>
        <v>60</v>
      </c>
      <c r="AG27" s="117">
        <f ca="1">AD27-TIME(0,IF(MINUTE(AD$38)&gt;=$AF27,1,0),0)</f>
        <v>0</v>
      </c>
      <c r="AH27" s="117">
        <f ca="1">AG27-MIN($AG$38,AG27)</f>
        <v>0</v>
      </c>
    </row>
    <row r="28" spans="1:34" s="99" customFormat="1" ht="24" customHeight="1" thickTop="1" thickBot="1" x14ac:dyDescent="0.2">
      <c r="A28" s="100">
        <f ca="1">A27</f>
        <v>11</v>
      </c>
      <c r="B28" s="101"/>
      <c r="C28" s="102" t="s">
        <v>3</v>
      </c>
      <c r="D28" s="41"/>
      <c r="E28" s="103"/>
      <c r="F28" s="104" t="s">
        <v>35</v>
      </c>
      <c r="G28" s="105"/>
      <c r="H28" s="103"/>
      <c r="I28" s="104" t="s">
        <v>35</v>
      </c>
      <c r="J28" s="106"/>
      <c r="K28" s="42" t="str">
        <f>IF(OR($E28="",COUNTIF('保育課設定シート（非表示にする）'!$G$10:$G$24,$E28)),"",'保育課設定シート（非表示にする）'!$A$5)</f>
        <v/>
      </c>
      <c r="L28" s="107">
        <f ca="1">IF(OR(COUNTBLANK($E28:$J28)&gt;0,COUNTIF(終了時範囲,終了時)=0,COUNTIF(終了分範囲,終了分)=0),0,IF(AND(開始時&gt;=22,TIME(終了時,終了分,0)&lt;TIME(1,0,0)),1,TIME(終了時,終了分,0))-TIME(開始時,開始分,0))</f>
        <v>0</v>
      </c>
      <c r="M28" s="121">
        <f ca="1">AG28-MIN($AG$19-(SUM($AG$8:$AG27)-SUM($AH$8:$AH27)),AG28)</f>
        <v>0</v>
      </c>
      <c r="N28" s="108"/>
      <c r="O28" s="109" t="s">
        <v>4</v>
      </c>
      <c r="P28" s="110"/>
      <c r="Q28" s="109" t="s">
        <v>4</v>
      </c>
      <c r="R28" s="110"/>
      <c r="S28" s="109" t="s">
        <v>4</v>
      </c>
      <c r="T28" s="110"/>
      <c r="U28" s="109" t="s">
        <v>4</v>
      </c>
      <c r="V28" s="111">
        <f t="shared" ref="V28:V31" si="10">P28-R28+T28</f>
        <v>0</v>
      </c>
      <c r="W28" s="111">
        <f>N28-V28</f>
        <v>0</v>
      </c>
      <c r="X28" s="123">
        <f ca="1">ROUNDDOWN(ROUND($M28*24*上限,5),0)</f>
        <v>0</v>
      </c>
      <c r="Y28" s="123">
        <f t="shared" ref="Y28:Y36" ca="1" si="11">MIN(W28:X28)</f>
        <v>0</v>
      </c>
      <c r="Z28" s="117">
        <f ca="1">$L28-MAX(0,ROUNDDOWN(MIN(TIME(0,MINUTE($H$41),0)-SUM($L$27:$L27)+SUM(Z$27:Z27),MAX(0,$L28-($W28/IF($K28="",限①,限②)/24)))*24*60,0)/24/60)</f>
        <v>0</v>
      </c>
      <c r="AA28" s="119">
        <f ca="1">MAX(ROUNDDOWN(限①/60,0)-(ROUNDDOWN(上限/60,0)-MAX(ROUNDDOWN(Z28*24*上限,0)-$W28,0)),0)</f>
        <v>0</v>
      </c>
      <c r="AB28" s="99">
        <f t="shared" ref="AB28:AB36" ca="1" si="12">IF(AA28=0,60,RANK(AA28,AA$27:AA$36))</f>
        <v>60</v>
      </c>
      <c r="AC28" s="117">
        <f t="shared" ref="AC28:AC36" ca="1" si="13">Z28-TIME(0,IF(MINUTE($Z$38)&gt;=$AB28,1,0),0)</f>
        <v>0</v>
      </c>
      <c r="AD28" s="117">
        <f ca="1">AC28-IF(上限=限①,MIN($AC$38-(SUM($AC$27:$AC27)-SUM($AD$27:$AD27)),AC28),0)</f>
        <v>0</v>
      </c>
      <c r="AE28" s="98">
        <f ca="1">MAX(ROUNDDOWN(限②/60,0)-(ROUNDDOWN(上限/60,0)-MAX(ROUNDDOWN(AD28*24*上限,0)-$W28,0)),0)</f>
        <v>0</v>
      </c>
      <c r="AF28" s="99">
        <f t="shared" ref="AF28:AF36" ca="1" si="14">IF(AE28=0,60,RANK(AE28,AE$27:AE$36))</f>
        <v>60</v>
      </c>
      <c r="AG28" s="117">
        <f ca="1">AD28-TIME(0,IF(MINUTE(AD$38)&gt;=$AF28,1,0),0)</f>
        <v>0</v>
      </c>
      <c r="AH28" s="117">
        <f ca="1">AG28-MIN($AG$38-(SUM($AG$27:$AG27)-SUM($AH$27:$AH27)),AG28)</f>
        <v>0</v>
      </c>
    </row>
    <row r="29" spans="1:34" s="99" customFormat="1" ht="24" customHeight="1" thickTop="1" thickBot="1" x14ac:dyDescent="0.2">
      <c r="A29" s="112">
        <f t="shared" ref="A29:A36" ca="1" si="15">A28</f>
        <v>11</v>
      </c>
      <c r="B29" s="87"/>
      <c r="C29" s="95" t="s">
        <v>3</v>
      </c>
      <c r="D29" s="37"/>
      <c r="E29" s="89"/>
      <c r="F29" s="90" t="s">
        <v>35</v>
      </c>
      <c r="G29" s="91"/>
      <c r="H29" s="89"/>
      <c r="I29" s="90" t="s">
        <v>35</v>
      </c>
      <c r="J29" s="92"/>
      <c r="K29" s="33" t="str">
        <f>IF(OR($E29="",COUNTIF('保育課設定シート（非表示にする）'!$G$10:$G$24,$E29)),"",'保育課設定シート（非表示にする）'!$A$5)</f>
        <v/>
      </c>
      <c r="L29" s="171">
        <f ca="1">IF(OR(COUNTBLANK($E29:$J29)&gt;0,COUNTIF(終了時範囲,終了時)=0,COUNTIF(終了分範囲,終了分)=0),0,IF(AND(開始時&gt;=22,TIME(終了時,終了分,0)&lt;TIME(1,0,0)),1,TIME(終了時,終了分,0))-TIME(開始時,開始分,0))</f>
        <v>0</v>
      </c>
      <c r="M29" s="120">
        <f ca="1">AG29-MIN($AG$19-(SUM($AG$8:$AG28)-SUM($AH$8:$AH28)),AG29)</f>
        <v>0</v>
      </c>
      <c r="N29" s="94"/>
      <c r="O29" s="95" t="s">
        <v>4</v>
      </c>
      <c r="P29" s="96"/>
      <c r="Q29" s="95" t="s">
        <v>4</v>
      </c>
      <c r="R29" s="96"/>
      <c r="S29" s="95" t="s">
        <v>4</v>
      </c>
      <c r="T29" s="96"/>
      <c r="U29" s="95" t="s">
        <v>4</v>
      </c>
      <c r="V29" s="97">
        <f t="shared" si="10"/>
        <v>0</v>
      </c>
      <c r="W29" s="97">
        <f t="shared" ref="W29:W36" si="16">N29-V29</f>
        <v>0</v>
      </c>
      <c r="X29" s="122">
        <f ca="1">ROUNDDOWN(ROUND($M29*24*上限,5),0)</f>
        <v>0</v>
      </c>
      <c r="Y29" s="122">
        <f t="shared" ca="1" si="11"/>
        <v>0</v>
      </c>
      <c r="Z29" s="117">
        <f ca="1">$L29-MAX(0,ROUNDDOWN(MIN(TIME(0,MINUTE($H$41),0)-SUM($L$27:$L28)+SUM(Z$27:Z28),MAX(0,$L29-($W29/IF($K29="",限①,限②)/24)))*24*60,0)/24/60)</f>
        <v>0</v>
      </c>
      <c r="AA29" s="119">
        <f ca="1">MAX(ROUNDDOWN(限①/60,0)-(ROUNDDOWN(上限/60,0)-MAX(ROUNDDOWN(Z29*24*上限,0)-$W29,0)),0)</f>
        <v>0</v>
      </c>
      <c r="AB29" s="99">
        <f t="shared" ca="1" si="12"/>
        <v>60</v>
      </c>
      <c r="AC29" s="117">
        <f t="shared" ca="1" si="13"/>
        <v>0</v>
      </c>
      <c r="AD29" s="117">
        <f ca="1">AC29-IF(上限=限①,MIN($AC$38-(SUM($AC$27:$AC28)-SUM($AD$27:$AD28)),AC29),0)</f>
        <v>0</v>
      </c>
      <c r="AE29" s="98">
        <f ca="1">MAX(ROUNDDOWN(限②/60,0)-(ROUNDDOWN(上限/60,0)-MAX(ROUNDDOWN(AD29*24*上限,0)-$W29,0)),0)</f>
        <v>0</v>
      </c>
      <c r="AF29" s="99">
        <f t="shared" ca="1" si="14"/>
        <v>60</v>
      </c>
      <c r="AG29" s="117">
        <f t="shared" ref="AG29:AG36" ca="1" si="17">AD29-TIME(0,IF(MINUTE(AD$38)&gt;=$AF29,1,0),0)</f>
        <v>0</v>
      </c>
      <c r="AH29" s="117">
        <f ca="1">AG29-MIN($AG$38-(SUM($AG$27:$AG28)-SUM($AH$27:$AH28)),AG29)</f>
        <v>0</v>
      </c>
    </row>
    <row r="30" spans="1:34" s="99" customFormat="1" ht="24" customHeight="1" thickTop="1" thickBot="1" x14ac:dyDescent="0.2">
      <c r="A30" s="100">
        <f t="shared" ca="1" si="15"/>
        <v>11</v>
      </c>
      <c r="B30" s="101"/>
      <c r="C30" s="102" t="s">
        <v>3</v>
      </c>
      <c r="D30" s="43"/>
      <c r="E30" s="103"/>
      <c r="F30" s="104" t="s">
        <v>35</v>
      </c>
      <c r="G30" s="105"/>
      <c r="H30" s="103"/>
      <c r="I30" s="104" t="s">
        <v>35</v>
      </c>
      <c r="J30" s="106"/>
      <c r="K30" s="39" t="str">
        <f>IF(OR($E30="",COUNTIF('保育課設定シート（非表示にする）'!$G$10:$G$24,$E30)),"",'保育課設定シート（非表示にする）'!$A$5)</f>
        <v/>
      </c>
      <c r="L30" s="107">
        <f ca="1">IF(OR(COUNTBLANK($E30:$J30)&gt;0,COUNTIF(終了時範囲,終了時)=0,COUNTIF(終了分範囲,終了分)=0),0,IF(AND(開始時&gt;=22,TIME(終了時,終了分,0)&lt;TIME(1,0,0)),1,TIME(終了時,終了分,0))-TIME(開始時,開始分,0))</f>
        <v>0</v>
      </c>
      <c r="M30" s="121">
        <f ca="1">AG30-MIN($AG$19-(SUM($AG$8:$AG29)-SUM($AH$8:$AH29)),AG30)</f>
        <v>0</v>
      </c>
      <c r="N30" s="108"/>
      <c r="O30" s="109" t="s">
        <v>4</v>
      </c>
      <c r="P30" s="110"/>
      <c r="Q30" s="109" t="s">
        <v>4</v>
      </c>
      <c r="R30" s="110"/>
      <c r="S30" s="109" t="s">
        <v>4</v>
      </c>
      <c r="T30" s="110"/>
      <c r="U30" s="109" t="s">
        <v>4</v>
      </c>
      <c r="V30" s="111">
        <f t="shared" si="10"/>
        <v>0</v>
      </c>
      <c r="W30" s="111">
        <f t="shared" si="16"/>
        <v>0</v>
      </c>
      <c r="X30" s="123">
        <f ca="1">ROUNDDOWN(ROUND($M30*24*上限,5),0)</f>
        <v>0</v>
      </c>
      <c r="Y30" s="123">
        <f t="shared" ca="1" si="11"/>
        <v>0</v>
      </c>
      <c r="Z30" s="117">
        <f ca="1">$L30-MAX(0,ROUNDDOWN(MIN(TIME(0,MINUTE($H$41),0)-SUM($L$27:$L29)+SUM(Z$27:Z29),MAX(0,$L30-($W30/IF($K30="",限①,限②)/24)))*24*60,0)/24/60)</f>
        <v>0</v>
      </c>
      <c r="AA30" s="119">
        <f ca="1">MAX(ROUNDDOWN(限①/60,0)-(ROUNDDOWN(上限/60,0)-MAX(ROUNDDOWN(Z30*24*上限,0)-$W30,0)),0)</f>
        <v>0</v>
      </c>
      <c r="AB30" s="99">
        <f t="shared" ca="1" si="12"/>
        <v>60</v>
      </c>
      <c r="AC30" s="117">
        <f t="shared" ca="1" si="13"/>
        <v>0</v>
      </c>
      <c r="AD30" s="117">
        <f ca="1">AC30-IF(上限=限①,MIN($AC$38-(SUM($AC$27:$AC29)-SUM($AD$27:$AD29)),AC30),0)</f>
        <v>0</v>
      </c>
      <c r="AE30" s="98">
        <f ca="1">MAX(ROUNDDOWN(限②/60,0)-(ROUNDDOWN(上限/60,0)-MAX(ROUNDDOWN(AD30*24*上限,0)-$W30,0)),0)</f>
        <v>0</v>
      </c>
      <c r="AF30" s="99">
        <f t="shared" ca="1" si="14"/>
        <v>60</v>
      </c>
      <c r="AG30" s="117">
        <f t="shared" ca="1" si="17"/>
        <v>0</v>
      </c>
      <c r="AH30" s="117">
        <f ca="1">AG30-MIN($AG$38-(SUM($AG$27:$AG29)-SUM($AH$27:$AH29)),AG30)</f>
        <v>0</v>
      </c>
    </row>
    <row r="31" spans="1:34" s="99" customFormat="1" ht="24" customHeight="1" thickTop="1" thickBot="1" x14ac:dyDescent="0.2">
      <c r="A31" s="112">
        <f t="shared" ca="1" si="15"/>
        <v>11</v>
      </c>
      <c r="B31" s="87"/>
      <c r="C31" s="95" t="s">
        <v>3</v>
      </c>
      <c r="D31" s="35"/>
      <c r="E31" s="89"/>
      <c r="F31" s="90" t="s">
        <v>35</v>
      </c>
      <c r="G31" s="91"/>
      <c r="H31" s="89"/>
      <c r="I31" s="90" t="s">
        <v>35</v>
      </c>
      <c r="J31" s="92"/>
      <c r="K31" s="36" t="str">
        <f>IF(OR($E31="",COUNTIF('保育課設定シート（非表示にする）'!$G$10:$G$24,$E31)),"",'保育課設定シート（非表示にする）'!$A$5)</f>
        <v/>
      </c>
      <c r="L31" s="171">
        <f ca="1">IF(OR(COUNTBLANK($E31:$J31)&gt;0,COUNTIF(終了時範囲,終了時)=0,COUNTIF(終了分範囲,終了分)=0),0,IF(AND(開始時&gt;=22,TIME(終了時,終了分,0)&lt;TIME(1,0,0)),1,TIME(終了時,終了分,0))-TIME(開始時,開始分,0))</f>
        <v>0</v>
      </c>
      <c r="M31" s="120">
        <f ca="1">AG31-MIN($AG$19-(SUM($AG$8:$AG30)-SUM($AH$8:$AH30)),AG31)</f>
        <v>0</v>
      </c>
      <c r="N31" s="94"/>
      <c r="O31" s="95" t="s">
        <v>4</v>
      </c>
      <c r="P31" s="96"/>
      <c r="Q31" s="95" t="s">
        <v>4</v>
      </c>
      <c r="R31" s="96"/>
      <c r="S31" s="95" t="s">
        <v>4</v>
      </c>
      <c r="T31" s="96"/>
      <c r="U31" s="95" t="s">
        <v>4</v>
      </c>
      <c r="V31" s="97">
        <f t="shared" si="10"/>
        <v>0</v>
      </c>
      <c r="W31" s="97">
        <f t="shared" si="16"/>
        <v>0</v>
      </c>
      <c r="X31" s="122">
        <f ca="1">ROUNDDOWN(ROUND($M31*24*上限,5),0)</f>
        <v>0</v>
      </c>
      <c r="Y31" s="122">
        <f t="shared" ca="1" si="11"/>
        <v>0</v>
      </c>
      <c r="Z31" s="117">
        <f ca="1">$L31-MAX(0,ROUNDDOWN(MIN(TIME(0,MINUTE($H$41),0)-SUM($L$27:$L30)+SUM(Z$27:Z30),MAX(0,$L31-($W31/IF($K31="",限①,限②)/24)))*24*60,0)/24/60)</f>
        <v>0</v>
      </c>
      <c r="AA31" s="119">
        <f ca="1">MAX(ROUNDDOWN(限①/60,0)-(ROUNDDOWN(上限/60,0)-MAX(ROUNDDOWN(Z31*24*上限,0)-$W31,0)),0)</f>
        <v>0</v>
      </c>
      <c r="AB31" s="99">
        <f t="shared" ca="1" si="12"/>
        <v>60</v>
      </c>
      <c r="AC31" s="117">
        <f t="shared" ca="1" si="13"/>
        <v>0</v>
      </c>
      <c r="AD31" s="117">
        <f ca="1">AC31-IF(上限=限①,MIN($AC$38-(SUM($AC$27:$AC30)-SUM($AD$27:$AD30)),AC31),0)</f>
        <v>0</v>
      </c>
      <c r="AE31" s="98">
        <f ca="1">MAX(ROUNDDOWN(限②/60,0)-(ROUNDDOWN(上限/60,0)-MAX(ROUNDDOWN(AD31*24*上限,0)-$W31,0)),0)</f>
        <v>0</v>
      </c>
      <c r="AF31" s="99">
        <f t="shared" ca="1" si="14"/>
        <v>60</v>
      </c>
      <c r="AG31" s="117">
        <f t="shared" ca="1" si="17"/>
        <v>0</v>
      </c>
      <c r="AH31" s="117">
        <f ca="1">AG31-MIN($AG$38-(SUM($AG$27:$AG30)-SUM($AH$27:$AH30)),AG31)</f>
        <v>0</v>
      </c>
    </row>
    <row r="32" spans="1:34" s="99" customFormat="1" ht="24" customHeight="1" thickTop="1" thickBot="1" x14ac:dyDescent="0.2">
      <c r="A32" s="100">
        <f t="shared" ca="1" si="15"/>
        <v>11</v>
      </c>
      <c r="B32" s="101"/>
      <c r="C32" s="102" t="s">
        <v>3</v>
      </c>
      <c r="D32" s="41"/>
      <c r="E32" s="103"/>
      <c r="F32" s="104" t="s">
        <v>35</v>
      </c>
      <c r="G32" s="105"/>
      <c r="H32" s="103"/>
      <c r="I32" s="104" t="s">
        <v>35</v>
      </c>
      <c r="J32" s="106"/>
      <c r="K32" s="42" t="str">
        <f>IF(OR($E32="",COUNTIF('保育課設定シート（非表示にする）'!$G$10:$G$24,$E32)),"",'保育課設定シート（非表示にする）'!$A$5)</f>
        <v/>
      </c>
      <c r="L32" s="107">
        <f ca="1">IF(OR(COUNTBLANK($E32:$J32)&gt;0,COUNTIF(終了時範囲,終了時)=0,COUNTIF(終了分範囲,終了分)=0),0,IF(AND(開始時&gt;=22,TIME(終了時,終了分,0)&lt;TIME(1,0,0)),1,TIME(終了時,終了分,0))-TIME(開始時,開始分,0))</f>
        <v>0</v>
      </c>
      <c r="M32" s="121">
        <f ca="1">AG32-MIN($AG$19-(SUM($AG$8:$AG31)-SUM($AH$8:$AH31)),AG32)</f>
        <v>0</v>
      </c>
      <c r="N32" s="108"/>
      <c r="O32" s="109" t="s">
        <v>4</v>
      </c>
      <c r="P32" s="110"/>
      <c r="Q32" s="109" t="s">
        <v>4</v>
      </c>
      <c r="R32" s="110"/>
      <c r="S32" s="109" t="s">
        <v>4</v>
      </c>
      <c r="T32" s="110"/>
      <c r="U32" s="109" t="s">
        <v>4</v>
      </c>
      <c r="V32" s="111">
        <f>P32-R32+T32</f>
        <v>0</v>
      </c>
      <c r="W32" s="111">
        <f t="shared" si="16"/>
        <v>0</v>
      </c>
      <c r="X32" s="123">
        <f ca="1">ROUNDDOWN(ROUND($M32*24*上限,5),0)</f>
        <v>0</v>
      </c>
      <c r="Y32" s="123">
        <f t="shared" ca="1" si="11"/>
        <v>0</v>
      </c>
      <c r="Z32" s="117">
        <f ca="1">$L32-MAX(0,ROUNDDOWN(MIN(TIME(0,MINUTE($H$41),0)-SUM($L$27:$L31)+SUM(Z$27:Z31),MAX(0,$L32-($W32/IF($K32="",限①,限②)/24)))*24*60,0)/24/60)</f>
        <v>0</v>
      </c>
      <c r="AA32" s="119">
        <f ca="1">MAX(ROUNDDOWN(限①/60,0)-(ROUNDDOWN(上限/60,0)-MAX(ROUNDDOWN(Z32*24*上限,0)-$W32,0)),0)</f>
        <v>0</v>
      </c>
      <c r="AB32" s="99">
        <f t="shared" ca="1" si="12"/>
        <v>60</v>
      </c>
      <c r="AC32" s="117">
        <f t="shared" ca="1" si="13"/>
        <v>0</v>
      </c>
      <c r="AD32" s="117">
        <f ca="1">AC32-IF(上限=限①,MIN($AC$38-(SUM($AC$27:$AC31)-SUM($AD$27:$AD31)),AC32),0)</f>
        <v>0</v>
      </c>
      <c r="AE32" s="98">
        <f ca="1">MAX(ROUNDDOWN(限②/60,0)-(ROUNDDOWN(上限/60,0)-MAX(ROUNDDOWN(AD32*24*上限,0)-$W32,0)),0)</f>
        <v>0</v>
      </c>
      <c r="AF32" s="99">
        <f t="shared" ca="1" si="14"/>
        <v>60</v>
      </c>
      <c r="AG32" s="117">
        <f t="shared" ca="1" si="17"/>
        <v>0</v>
      </c>
      <c r="AH32" s="117">
        <f ca="1">AG32-MIN($AG$38-(SUM($AG$27:$AG31)-SUM($AH$27:$AH31)),AG32)</f>
        <v>0</v>
      </c>
    </row>
    <row r="33" spans="1:34" s="99" customFormat="1" ht="24" customHeight="1" thickTop="1" thickBot="1" x14ac:dyDescent="0.2">
      <c r="A33" s="112">
        <f t="shared" ca="1" si="15"/>
        <v>11</v>
      </c>
      <c r="B33" s="87"/>
      <c r="C33" s="95" t="s">
        <v>3</v>
      </c>
      <c r="D33" s="35"/>
      <c r="E33" s="89"/>
      <c r="F33" s="90" t="s">
        <v>35</v>
      </c>
      <c r="G33" s="91"/>
      <c r="H33" s="89"/>
      <c r="I33" s="90" t="s">
        <v>35</v>
      </c>
      <c r="J33" s="92"/>
      <c r="K33" s="36" t="str">
        <f>IF(OR($E33="",COUNTIF('保育課設定シート（非表示にする）'!$G$10:$G$24,$E33)),"",'保育課設定シート（非表示にする）'!$A$5)</f>
        <v/>
      </c>
      <c r="L33" s="171">
        <f ca="1">IF(OR(COUNTBLANK($E33:$J33)&gt;0,COUNTIF(終了時範囲,終了時)=0,COUNTIF(終了分範囲,終了分)=0),0,IF(AND(開始時&gt;=22,TIME(終了時,終了分,0)&lt;TIME(1,0,0)),1,TIME(終了時,終了分,0))-TIME(開始時,開始分,0))</f>
        <v>0</v>
      </c>
      <c r="M33" s="120">
        <f ca="1">AG33-MIN($AG$19-(SUM($AG$8:$AG32)-SUM($AH$8:$AH32)),AG33)</f>
        <v>0</v>
      </c>
      <c r="N33" s="94"/>
      <c r="O33" s="95" t="s">
        <v>4</v>
      </c>
      <c r="P33" s="96"/>
      <c r="Q33" s="95" t="s">
        <v>4</v>
      </c>
      <c r="R33" s="96"/>
      <c r="S33" s="95" t="s">
        <v>4</v>
      </c>
      <c r="T33" s="96"/>
      <c r="U33" s="95" t="s">
        <v>4</v>
      </c>
      <c r="V33" s="97">
        <f t="shared" ref="V33:V36" si="18">P33-R33+T33</f>
        <v>0</v>
      </c>
      <c r="W33" s="97">
        <f t="shared" si="16"/>
        <v>0</v>
      </c>
      <c r="X33" s="122">
        <f ca="1">ROUNDDOWN(ROUND($M33*24*上限,5),0)</f>
        <v>0</v>
      </c>
      <c r="Y33" s="122">
        <f t="shared" ca="1" si="11"/>
        <v>0</v>
      </c>
      <c r="Z33" s="117">
        <f ca="1">$L33-MAX(0,ROUNDDOWN(MIN(TIME(0,MINUTE($H$41),0)-SUM($L$27:$L32)+SUM(Z$27:Z32),MAX(0,$L33-($W33/IF($K33="",限①,限②)/24)))*24*60,0)/24/60)</f>
        <v>0</v>
      </c>
      <c r="AA33" s="119">
        <f ca="1">MAX(ROUNDDOWN(限①/60,0)-(ROUNDDOWN(上限/60,0)-MAX(ROUNDDOWN(Z33*24*上限,0)-$W33,0)),0)</f>
        <v>0</v>
      </c>
      <c r="AB33" s="99">
        <f t="shared" ca="1" si="12"/>
        <v>60</v>
      </c>
      <c r="AC33" s="117">
        <f t="shared" ca="1" si="13"/>
        <v>0</v>
      </c>
      <c r="AD33" s="117">
        <f ca="1">AC33-IF(上限=限①,MIN($AC$38-(SUM($AC$27:$AC32)-SUM($AD$27:$AD32)),AC33),0)</f>
        <v>0</v>
      </c>
      <c r="AE33" s="98">
        <f ca="1">MAX(ROUNDDOWN(限②/60,0)-(ROUNDDOWN(上限/60,0)-MAX(ROUNDDOWN(AD33*24*上限,0)-$W33,0)),0)</f>
        <v>0</v>
      </c>
      <c r="AF33" s="99">
        <f t="shared" ca="1" si="14"/>
        <v>60</v>
      </c>
      <c r="AG33" s="117">
        <f t="shared" ca="1" si="17"/>
        <v>0</v>
      </c>
      <c r="AH33" s="117">
        <f ca="1">AG33-MIN($AG$38-(SUM($AG$27:$AG32)-SUM($AH$27:$AH32)),AG33)</f>
        <v>0</v>
      </c>
    </row>
    <row r="34" spans="1:34" s="99" customFormat="1" ht="24" customHeight="1" thickTop="1" thickBot="1" x14ac:dyDescent="0.2">
      <c r="A34" s="100">
        <f t="shared" ca="1" si="15"/>
        <v>11</v>
      </c>
      <c r="B34" s="101"/>
      <c r="C34" s="102" t="s">
        <v>3</v>
      </c>
      <c r="D34" s="41"/>
      <c r="E34" s="113"/>
      <c r="F34" s="104" t="s">
        <v>35</v>
      </c>
      <c r="G34" s="105"/>
      <c r="H34" s="103"/>
      <c r="I34" s="104" t="s">
        <v>35</v>
      </c>
      <c r="J34" s="106"/>
      <c r="K34" s="42" t="str">
        <f>IF(OR($E34="",COUNTIF('保育課設定シート（非表示にする）'!$G$10:$G$24,$E34)),"",'保育課設定シート（非表示にする）'!$A$5)</f>
        <v/>
      </c>
      <c r="L34" s="107">
        <f ca="1">IF(OR(COUNTBLANK($E34:$J34)&gt;0,COUNTIF(終了時範囲,終了時)=0,COUNTIF(終了分範囲,終了分)=0),0,IF(AND(開始時&gt;=22,TIME(終了時,終了分,0)&lt;TIME(1,0,0)),1,TIME(終了時,終了分,0))-TIME(開始時,開始分,0))</f>
        <v>0</v>
      </c>
      <c r="M34" s="121">
        <f ca="1">AG34-MIN($AG$19-(SUM($AG$8:$AG33)-SUM($AH$8:$AH33)),AG34)</f>
        <v>0</v>
      </c>
      <c r="N34" s="108"/>
      <c r="O34" s="109" t="s">
        <v>4</v>
      </c>
      <c r="P34" s="110"/>
      <c r="Q34" s="109" t="s">
        <v>4</v>
      </c>
      <c r="R34" s="110"/>
      <c r="S34" s="109" t="s">
        <v>4</v>
      </c>
      <c r="T34" s="110"/>
      <c r="U34" s="109" t="s">
        <v>4</v>
      </c>
      <c r="V34" s="111">
        <f t="shared" si="18"/>
        <v>0</v>
      </c>
      <c r="W34" s="111">
        <f t="shared" si="16"/>
        <v>0</v>
      </c>
      <c r="X34" s="123">
        <f ca="1">ROUNDDOWN(ROUND($M34*24*上限,5),0)</f>
        <v>0</v>
      </c>
      <c r="Y34" s="123">
        <f t="shared" ca="1" si="11"/>
        <v>0</v>
      </c>
      <c r="Z34" s="117">
        <f ca="1">$L34-MAX(0,ROUNDDOWN(MIN(TIME(0,MINUTE($H$41),0)-SUM($L$27:$L33)+SUM(Z$27:Z33),MAX(0,$L34-($W34/IF($K34="",限①,限②)/24)))*24*60,0)/24/60)</f>
        <v>0</v>
      </c>
      <c r="AA34" s="119">
        <f ca="1">MAX(ROUNDDOWN(限①/60,0)-(ROUNDDOWN(上限/60,0)-MAX(ROUNDDOWN(Z34*24*上限,0)-$W34,0)),0)</f>
        <v>0</v>
      </c>
      <c r="AB34" s="99">
        <f t="shared" ca="1" si="12"/>
        <v>60</v>
      </c>
      <c r="AC34" s="117">
        <f t="shared" ca="1" si="13"/>
        <v>0</v>
      </c>
      <c r="AD34" s="117">
        <f ca="1">AC34-IF(上限=限①,MIN($AC$38-(SUM($AC$27:$AC33)-SUM($AD$27:$AD33)),AC34),0)</f>
        <v>0</v>
      </c>
      <c r="AE34" s="98">
        <f ca="1">MAX(ROUNDDOWN(限②/60,0)-(ROUNDDOWN(上限/60,0)-MAX(ROUNDDOWN(AD34*24*上限,0)-$W34,0)),0)</f>
        <v>0</v>
      </c>
      <c r="AF34" s="99">
        <f t="shared" ca="1" si="14"/>
        <v>60</v>
      </c>
      <c r="AG34" s="117">
        <f t="shared" ca="1" si="17"/>
        <v>0</v>
      </c>
      <c r="AH34" s="117">
        <f ca="1">AG34-MIN($AG$38-(SUM($AG$27:$AG33)-SUM($AH$27:$AH33)),AG34)</f>
        <v>0</v>
      </c>
    </row>
    <row r="35" spans="1:34" s="99" customFormat="1" ht="24" customHeight="1" thickTop="1" thickBot="1" x14ac:dyDescent="0.2">
      <c r="A35" s="112">
        <f t="shared" ca="1" si="15"/>
        <v>11</v>
      </c>
      <c r="B35" s="87"/>
      <c r="C35" s="95" t="s">
        <v>3</v>
      </c>
      <c r="D35" s="35"/>
      <c r="E35" s="89"/>
      <c r="F35" s="90" t="s">
        <v>35</v>
      </c>
      <c r="G35" s="91"/>
      <c r="H35" s="89"/>
      <c r="I35" s="90" t="s">
        <v>35</v>
      </c>
      <c r="J35" s="92"/>
      <c r="K35" s="36" t="str">
        <f>IF(OR($E35="",COUNTIF('保育課設定シート（非表示にする）'!$G$10:$G$24,$E35)),"",'保育課設定シート（非表示にする）'!$A$5)</f>
        <v/>
      </c>
      <c r="L35" s="171">
        <f ca="1">IF(OR(COUNTBLANK($E35:$J35)&gt;0,COUNTIF(終了時範囲,終了時)=0,COUNTIF(終了分範囲,終了分)=0),0,IF(AND(開始時&gt;=22,TIME(終了時,終了分,0)&lt;TIME(1,0,0)),1,TIME(終了時,終了分,0))-TIME(開始時,開始分,0))</f>
        <v>0</v>
      </c>
      <c r="M35" s="120">
        <f ca="1">AG35-MIN($AG$19-(SUM($AG$8:$AG34)-SUM($AH$8:$AH34)),AG35)</f>
        <v>0</v>
      </c>
      <c r="N35" s="94"/>
      <c r="O35" s="95" t="s">
        <v>4</v>
      </c>
      <c r="P35" s="96"/>
      <c r="Q35" s="95" t="s">
        <v>4</v>
      </c>
      <c r="R35" s="96"/>
      <c r="S35" s="95" t="s">
        <v>4</v>
      </c>
      <c r="T35" s="96"/>
      <c r="U35" s="95" t="s">
        <v>4</v>
      </c>
      <c r="V35" s="97">
        <f t="shared" si="18"/>
        <v>0</v>
      </c>
      <c r="W35" s="97">
        <f t="shared" si="16"/>
        <v>0</v>
      </c>
      <c r="X35" s="122">
        <f ca="1">ROUNDDOWN(ROUND($M35*24*上限,5),0)</f>
        <v>0</v>
      </c>
      <c r="Y35" s="122">
        <f t="shared" ca="1" si="11"/>
        <v>0</v>
      </c>
      <c r="Z35" s="117">
        <f ca="1">$L35-MAX(0,ROUNDDOWN(MIN(TIME(0,MINUTE($H$41),0)-SUM($L$27:$L34)+SUM(Z$27:Z34),MAX(0,$L35-($W35/IF($K35="",限①,限②)/24)))*24*60,0)/24/60)</f>
        <v>0</v>
      </c>
      <c r="AA35" s="119">
        <f ca="1">MAX(ROUNDDOWN(限①/60,0)-(ROUNDDOWN(上限/60,0)-MAX(ROUNDDOWN(Z35*24*上限,0)-$W35,0)),0)</f>
        <v>0</v>
      </c>
      <c r="AB35" s="99">
        <f t="shared" ca="1" si="12"/>
        <v>60</v>
      </c>
      <c r="AC35" s="117">
        <f t="shared" ca="1" si="13"/>
        <v>0</v>
      </c>
      <c r="AD35" s="117">
        <f ca="1">AC35-IF(上限=限①,MIN($AC$38-(SUM($AC$27:$AC34)-SUM($AD$27:$AD34)),AC35),0)</f>
        <v>0</v>
      </c>
      <c r="AE35" s="98">
        <f ca="1">MAX(ROUNDDOWN(限②/60,0)-(ROUNDDOWN(上限/60,0)-MAX(ROUNDDOWN(AD35*24*上限,0)-$W35,0)),0)</f>
        <v>0</v>
      </c>
      <c r="AF35" s="99">
        <f t="shared" ca="1" si="14"/>
        <v>60</v>
      </c>
      <c r="AG35" s="117">
        <f t="shared" ca="1" si="17"/>
        <v>0</v>
      </c>
      <c r="AH35" s="117">
        <f ca="1">AG35-MIN($AG$38-(SUM($AG$27:$AG34)-SUM($AH$27:$AH34)),AG35)</f>
        <v>0</v>
      </c>
    </row>
    <row r="36" spans="1:34" s="99" customFormat="1" ht="24" customHeight="1" thickTop="1" thickBot="1" x14ac:dyDescent="0.2">
      <c r="A36" s="100">
        <f t="shared" ca="1" si="15"/>
        <v>11</v>
      </c>
      <c r="B36" s="101"/>
      <c r="C36" s="102" t="s">
        <v>3</v>
      </c>
      <c r="D36" s="38"/>
      <c r="E36" s="103"/>
      <c r="F36" s="104" t="s">
        <v>35</v>
      </c>
      <c r="G36" s="105"/>
      <c r="H36" s="103"/>
      <c r="I36" s="104" t="s">
        <v>35</v>
      </c>
      <c r="J36" s="106"/>
      <c r="K36" s="40" t="str">
        <f>IF(OR($E36="",COUNTIF('保育課設定シート（非表示にする）'!$G$10:$G$24,$E36)),"",'保育課設定シート（非表示にする）'!$A$5)</f>
        <v/>
      </c>
      <c r="L36" s="107">
        <f ca="1">IF(OR(COUNTBLANK($E36:$J36)&gt;0,COUNTIF(終了時範囲,終了時)=0,COUNTIF(終了分範囲,終了分)=0),0,IF(AND(開始時&gt;=22,TIME(終了時,終了分,0)&lt;TIME(1,0,0)),1,TIME(終了時,終了分,0))-TIME(開始時,開始分,0))</f>
        <v>0</v>
      </c>
      <c r="M36" s="121">
        <f ca="1">AG36-MIN($AG$19-(SUM($AG$8:$AG35)-SUM($AH$8:$AH35)),AG36)</f>
        <v>0</v>
      </c>
      <c r="N36" s="108"/>
      <c r="O36" s="102" t="s">
        <v>4</v>
      </c>
      <c r="P36" s="114"/>
      <c r="Q36" s="102" t="s">
        <v>4</v>
      </c>
      <c r="R36" s="114"/>
      <c r="S36" s="115" t="s">
        <v>4</v>
      </c>
      <c r="T36" s="114"/>
      <c r="U36" s="102" t="s">
        <v>4</v>
      </c>
      <c r="V36" s="111">
        <f t="shared" si="18"/>
        <v>0</v>
      </c>
      <c r="W36" s="111">
        <f t="shared" si="16"/>
        <v>0</v>
      </c>
      <c r="X36" s="123">
        <f ca="1">ROUNDDOWN(ROUND($M36*24*上限,5),0)</f>
        <v>0</v>
      </c>
      <c r="Y36" s="123">
        <f t="shared" ca="1" si="11"/>
        <v>0</v>
      </c>
      <c r="Z36" s="117">
        <f ca="1">$L36-MAX(0,ROUNDDOWN(MIN(TIME(0,MINUTE($H$41),0)-SUM($L$27:$L35)+SUM(Z$27:Z35),MAX(0,$L36-($W36/IF($K36="",限①,限②)/24)))*24*60,0)/24/60)</f>
        <v>0</v>
      </c>
      <c r="AA36" s="119">
        <f ca="1">MAX(ROUNDDOWN(限①/60,0)-(ROUNDDOWN(上限/60,0)-MAX(ROUNDDOWN(Z36*24*上限,0)-$W36,0)),0)</f>
        <v>0</v>
      </c>
      <c r="AB36" s="99">
        <f t="shared" ca="1" si="12"/>
        <v>60</v>
      </c>
      <c r="AC36" s="117">
        <f t="shared" ca="1" si="13"/>
        <v>0</v>
      </c>
      <c r="AD36" s="117">
        <f ca="1">AC36-IF(上限=限①,MIN($AC$38-(SUM($AC$27:$AC35)-SUM($AD$27:$AD35)),AC36),0)</f>
        <v>0</v>
      </c>
      <c r="AE36" s="98">
        <f ca="1">MAX(ROUNDDOWN(限②/60,0)-(ROUNDDOWN(上限/60,0)-MAX(ROUNDDOWN(AD36*24*上限,0)-$W36,0)),0)</f>
        <v>0</v>
      </c>
      <c r="AF36" s="99">
        <f t="shared" ca="1" si="14"/>
        <v>60</v>
      </c>
      <c r="AG36" s="117">
        <f t="shared" ca="1" si="17"/>
        <v>0</v>
      </c>
      <c r="AH36" s="117">
        <f ca="1">AG36-MIN($AG$38-(SUM($AG$27:$AG35)-SUM($AH$27:$AH35)),AG36)</f>
        <v>0</v>
      </c>
    </row>
    <row r="37" spans="1:34" s="4" customFormat="1" ht="3.9" customHeight="1" thickTop="1" x14ac:dyDescent="0.15">
      <c r="A37" s="141"/>
      <c r="B37" s="2"/>
      <c r="C37" s="2"/>
      <c r="D37" s="142"/>
      <c r="E37" s="2"/>
      <c r="F37" s="2"/>
      <c r="G37" s="2"/>
      <c r="H37" s="2"/>
      <c r="I37" s="2"/>
      <c r="J37" s="2"/>
      <c r="K37" s="142"/>
      <c r="L37" s="6"/>
      <c r="M37" s="6"/>
      <c r="N37" s="5"/>
      <c r="O37" s="2"/>
      <c r="P37" s="2"/>
      <c r="Q37" s="2"/>
      <c r="R37" s="2"/>
      <c r="S37" s="2"/>
      <c r="T37" s="2"/>
      <c r="U37" s="2"/>
      <c r="V37" s="2"/>
      <c r="W37" s="3"/>
      <c r="Z37" s="118"/>
      <c r="AA37" s="98"/>
    </row>
    <row r="38" spans="1:34" s="4" customFormat="1" ht="15.9" customHeight="1" x14ac:dyDescent="0.45">
      <c r="A38" s="141"/>
      <c r="C38" s="2"/>
      <c r="D38" s="142"/>
      <c r="H38" s="219" t="s">
        <v>20</v>
      </c>
      <c r="I38" s="220"/>
      <c r="J38" s="220"/>
      <c r="K38" s="221"/>
      <c r="M38" s="124" t="s">
        <v>23</v>
      </c>
      <c r="P38" s="146"/>
      <c r="Q38" s="146"/>
      <c r="R38" s="146"/>
      <c r="S38" s="146"/>
      <c r="T38" s="150"/>
      <c r="U38" s="151"/>
      <c r="X38" s="207" t="s">
        <v>24</v>
      </c>
      <c r="Y38" s="207"/>
      <c r="Z38" s="118">
        <f ca="1">SUM(Z27:Z36)-$M41</f>
        <v>0</v>
      </c>
      <c r="AC38" s="118">
        <f t="shared" ref="AC38:AD38" ca="1" si="19">SUM(AC27:AC36)-$M41</f>
        <v>0</v>
      </c>
      <c r="AD38" s="118">
        <f t="shared" ca="1" si="19"/>
        <v>0</v>
      </c>
      <c r="AG38" s="118">
        <f ca="1">SUM(AG27:AG36)-$M41</f>
        <v>0</v>
      </c>
    </row>
    <row r="39" spans="1:34" ht="24" customHeight="1" x14ac:dyDescent="0.15">
      <c r="A39" s="9"/>
      <c r="D39" s="12"/>
      <c r="G39" s="8" t="s">
        <v>22</v>
      </c>
      <c r="H39" s="208">
        <f ca="1">SUMIF($K27:$K36,"",$L27:$L36)</f>
        <v>0</v>
      </c>
      <c r="I39" s="209"/>
      <c r="J39" s="209"/>
      <c r="K39" s="210"/>
      <c r="M39" s="126">
        <f ca="1">SUMIF($K27:$K36,"",$M27:$M36)</f>
        <v>0</v>
      </c>
      <c r="N39" s="147"/>
      <c r="O39" s="147"/>
      <c r="P39" s="145"/>
      <c r="Q39" s="145"/>
      <c r="R39" s="145"/>
      <c r="S39" s="145"/>
      <c r="T39" s="151"/>
      <c r="U39" s="151"/>
      <c r="X39" s="211">
        <f ca="1">SUMIF($K27:$K36,"",$Y27:$Y36)</f>
        <v>0</v>
      </c>
      <c r="Y39" s="211"/>
    </row>
    <row r="40" spans="1:34" ht="24" customHeight="1" thickBot="1" x14ac:dyDescent="0.2">
      <c r="A40" s="9"/>
      <c r="D40" s="12"/>
      <c r="G40" s="8" t="s">
        <v>6</v>
      </c>
      <c r="H40" s="208">
        <f ca="1">SUMIF($K27:$K36,'保育課設定シート（非表示にする）'!$A$5,$L27:$L36)</f>
        <v>0</v>
      </c>
      <c r="I40" s="209"/>
      <c r="J40" s="209"/>
      <c r="K40" s="210"/>
      <c r="L40" s="125"/>
      <c r="M40" s="127">
        <f ca="1">SUMIF($K27:$K36,'保育課設定シート（非表示にする）'!$A$5,$M27:$M36)</f>
        <v>0</v>
      </c>
      <c r="N40" s="147"/>
      <c r="O40" s="147"/>
      <c r="P40" s="145"/>
      <c r="Q40" s="145"/>
      <c r="R40" s="145"/>
      <c r="S40" s="145"/>
      <c r="T40" s="149"/>
      <c r="U40" s="149"/>
      <c r="X40" s="212">
        <f ca="1">SUMIF($K27:$K36,'保育課設定シート（非表示にする）'!$A$5,$Y27:$Y36)</f>
        <v>0</v>
      </c>
      <c r="Y40" s="212"/>
    </row>
    <row r="41" spans="1:34" ht="24" customHeight="1" thickBot="1" x14ac:dyDescent="0.2">
      <c r="A41" s="9"/>
      <c r="D41" s="12"/>
      <c r="G41" s="8" t="s">
        <v>11</v>
      </c>
      <c r="H41" s="208">
        <f ca="1">H39+H40</f>
        <v>0</v>
      </c>
      <c r="I41" s="209"/>
      <c r="J41" s="209"/>
      <c r="K41" s="210"/>
      <c r="L41" s="128" t="s">
        <v>54</v>
      </c>
      <c r="M41" s="14">
        <f ca="1">ROUNDDOWN(H41,0)+TIME(HOUR(H41),0,0)</f>
        <v>0</v>
      </c>
      <c r="N41" s="148"/>
      <c r="O41" s="147"/>
      <c r="P41" s="152"/>
      <c r="Q41" s="152"/>
      <c r="R41" s="152"/>
      <c r="S41" s="152"/>
      <c r="T41" s="152"/>
      <c r="U41" s="2"/>
      <c r="X41" s="213">
        <f t="shared" ref="X41:Y41" ca="1" si="20">X39+X40</f>
        <v>0</v>
      </c>
      <c r="Y41" s="214">
        <f t="shared" si="20"/>
        <v>0</v>
      </c>
    </row>
    <row r="42" spans="1:34" ht="3.9" customHeight="1" x14ac:dyDescent="0.45">
      <c r="A42" s="26"/>
      <c r="B42" s="25"/>
      <c r="C42" s="25"/>
      <c r="D42" s="25"/>
      <c r="E42" s="25"/>
      <c r="F42" s="25"/>
      <c r="G42" s="25"/>
      <c r="H42" s="25"/>
      <c r="I42" s="25"/>
      <c r="J42" s="27"/>
      <c r="K42" s="28"/>
      <c r="L42" s="28"/>
      <c r="M42" s="28"/>
      <c r="N42" s="29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  <row r="43" spans="1:34" ht="36" customHeight="1" x14ac:dyDescent="0.3">
      <c r="A43" s="234" t="str">
        <f ca="1">IF(年度まとめ!$F$2="","",TEXT(DATE(YEAR(年度まとめ!$F$2),MOD(D43+8,12)+4,1),"ggge"))&amp;"年"</f>
        <v>令和8年</v>
      </c>
      <c r="B43" s="234"/>
      <c r="C43" s="234"/>
      <c r="D43" s="233">
        <f ca="1">MOD(_xlfn.SHEET()*3-2+ROUNDDOWN(ROW()/19,0)-1,12)+1</f>
        <v>12</v>
      </c>
      <c r="E43" s="233"/>
      <c r="F43" s="233"/>
      <c r="G43" s="13" t="s">
        <v>37</v>
      </c>
      <c r="H43" s="4"/>
      <c r="I43" s="4"/>
      <c r="J43" s="10"/>
      <c r="K43" s="11"/>
      <c r="L43" s="11"/>
      <c r="M43" s="11"/>
      <c r="N43" s="7"/>
      <c r="O43" s="7"/>
      <c r="P43" s="7"/>
      <c r="Q43" s="7"/>
      <c r="R43" s="7"/>
      <c r="T43" s="116"/>
      <c r="U43" s="116"/>
      <c r="V43" s="116"/>
      <c r="W43" s="229" t="str">
        <f>"※補助上限額(1時間あたり)
日中( 7:00～22:00):"&amp;TEXT(限①,"#,#")&amp;"円
夜間(22:00～24:00, 0:00～ 7:00):"&amp;TEXT(限②,"#,#")&amp;"円"</f>
        <v>※補助上限額(1時間あたり)
日中( 7:00～22:00):2,500円
夜間(22:00～24:00, 0:00～ 7:00):3,500円</v>
      </c>
      <c r="X43" s="229"/>
      <c r="Y43" s="229"/>
    </row>
    <row r="44" spans="1:34" ht="15.9" customHeight="1" x14ac:dyDescent="0.45">
      <c r="A44" s="222" t="s">
        <v>0</v>
      </c>
      <c r="B44" s="222"/>
      <c r="C44" s="222"/>
      <c r="D44" s="217" t="s">
        <v>5</v>
      </c>
      <c r="E44" s="222" t="s">
        <v>8</v>
      </c>
      <c r="F44" s="222"/>
      <c r="G44" s="222"/>
      <c r="H44" s="222"/>
      <c r="I44" s="222"/>
      <c r="J44" s="222"/>
      <c r="K44" s="223" t="s">
        <v>6</v>
      </c>
      <c r="L44" s="224" t="s">
        <v>10</v>
      </c>
      <c r="M44" s="217" t="s">
        <v>53</v>
      </c>
      <c r="N44" s="215" t="s">
        <v>16</v>
      </c>
      <c r="O44" s="216"/>
      <c r="P44" s="224" t="s">
        <v>14</v>
      </c>
      <c r="Q44" s="232"/>
      <c r="R44" s="232"/>
      <c r="S44" s="232"/>
      <c r="T44" s="232"/>
      <c r="U44" s="232"/>
      <c r="V44" s="232"/>
      <c r="W44" s="217" t="s">
        <v>27</v>
      </c>
      <c r="X44" s="218" t="s">
        <v>21</v>
      </c>
      <c r="Y44" s="218" t="s">
        <v>24</v>
      </c>
    </row>
    <row r="45" spans="1:34" ht="36" customHeight="1" thickBot="1" x14ac:dyDescent="0.5">
      <c r="A45" s="222"/>
      <c r="B45" s="231"/>
      <c r="C45" s="222"/>
      <c r="D45" s="230"/>
      <c r="E45" s="231" t="s">
        <v>1</v>
      </c>
      <c r="F45" s="231"/>
      <c r="G45" s="231"/>
      <c r="H45" s="231" t="s">
        <v>2</v>
      </c>
      <c r="I45" s="231"/>
      <c r="J45" s="231"/>
      <c r="K45" s="217"/>
      <c r="L45" s="225"/>
      <c r="M45" s="228"/>
      <c r="N45" s="226"/>
      <c r="O45" s="227"/>
      <c r="P45" s="215" t="s">
        <v>19</v>
      </c>
      <c r="Q45" s="216"/>
      <c r="R45" s="215" t="s">
        <v>18</v>
      </c>
      <c r="S45" s="216"/>
      <c r="T45" s="217" t="s">
        <v>17</v>
      </c>
      <c r="U45" s="217"/>
      <c r="V45" s="172" t="s">
        <v>15</v>
      </c>
      <c r="W45" s="230"/>
      <c r="X45" s="218"/>
      <c r="Y45" s="218"/>
    </row>
    <row r="46" spans="1:34" s="99" customFormat="1" ht="24" customHeight="1" thickTop="1" thickBot="1" x14ac:dyDescent="0.2">
      <c r="A46" s="86">
        <f ca="1">$D43</f>
        <v>12</v>
      </c>
      <c r="B46" s="87"/>
      <c r="C46" s="88" t="s">
        <v>3</v>
      </c>
      <c r="D46" s="32"/>
      <c r="E46" s="89"/>
      <c r="F46" s="90" t="s">
        <v>36</v>
      </c>
      <c r="G46" s="91"/>
      <c r="H46" s="89"/>
      <c r="I46" s="90" t="s">
        <v>36</v>
      </c>
      <c r="J46" s="92"/>
      <c r="K46" s="34" t="str" cm="1">
        <f t="array" aca="1" ref="K46" ca="1">IF(OR(開始時="",COUNTIF('保育課設定シート（非表示にする）'!$G$10:$G$24,開始時)),"",'保育課設定シート（非表示にする）'!$A$5)</f>
        <v/>
      </c>
      <c r="L46" s="171">
        <f ca="1">IF(OR(COUNTBLANK($E46:$J46)&gt;0,COUNTIF(終了時範囲,終了時)=0,COUNTIF(終了分範囲,終了分)=0),0,IF(AND(開始時&gt;=22,TIME(終了時,終了分,0)&lt;TIME(1,0,0)),1,TIME(終了時,終了分,0))-TIME(開始時,開始分,0))</f>
        <v>0</v>
      </c>
      <c r="M46" s="120">
        <f ca="1">AG46-MIN($AG$19,AG46)</f>
        <v>0</v>
      </c>
      <c r="N46" s="94"/>
      <c r="O46" s="95" t="s">
        <v>4</v>
      </c>
      <c r="P46" s="96"/>
      <c r="Q46" s="95" t="s">
        <v>4</v>
      </c>
      <c r="R46" s="96"/>
      <c r="S46" s="95" t="s">
        <v>4</v>
      </c>
      <c r="T46" s="96"/>
      <c r="U46" s="95" t="s">
        <v>4</v>
      </c>
      <c r="V46" s="97">
        <f>P46-R46+T46</f>
        <v>0</v>
      </c>
      <c r="W46" s="97">
        <f>N46-V46</f>
        <v>0</v>
      </c>
      <c r="X46" s="122">
        <f ca="1">ROUNDDOWN(ROUND($M46*24*上限,5),0)</f>
        <v>0</v>
      </c>
      <c r="Y46" s="122">
        <f ca="1">MIN(W46:X46)</f>
        <v>0</v>
      </c>
      <c r="Z46" s="117">
        <f ca="1">$L46-ROUNDDOWN(MIN(TIME(0,MINUTE($H$60),0),MAX(0,$L46-($W46/IF($K46="",限①,限②)/24)))*24*60,0)/24/60</f>
        <v>0</v>
      </c>
      <c r="AA46" s="119">
        <f ca="1">MAX(ROUNDDOWN(限①/60,0)-(ROUNDDOWN(上限/60,0)-MAX(ROUNDDOWN(Z46*24*上限,0)-$W46,0)),0)</f>
        <v>0</v>
      </c>
      <c r="AB46" s="98">
        <f ca="1">IF(AA46=0,60,RANK(AA46,AA$46:AA$55))</f>
        <v>60</v>
      </c>
      <c r="AC46" s="117">
        <f ca="1">Z46-TIME(0,IF(MINUTE($Z$57)&gt;=$AB46,1,0),0)</f>
        <v>0</v>
      </c>
      <c r="AD46" s="117">
        <f ca="1">AC46-IF(上限=限①,MIN($AC$57,AC46),0)</f>
        <v>0</v>
      </c>
      <c r="AE46" s="119">
        <f ca="1">MAX(ROUNDDOWN(限②/60,0)-(ROUNDDOWN(上限/60,0)-MAX(ROUNDDOWN(AD46*24*上限,0)-$W46,0)),0)</f>
        <v>0</v>
      </c>
      <c r="AF46" s="99">
        <f ca="1">IF(AE46=0,60,RANK(AE46,AE$46:AE$55))</f>
        <v>60</v>
      </c>
      <c r="AG46" s="117">
        <f ca="1">AD46-TIME(0,IF(MINUTE(AD$57)&gt;=$AF46,1,0),0)</f>
        <v>0</v>
      </c>
      <c r="AH46" s="117">
        <f ca="1">AG46-MIN($AG$57,AG46)</f>
        <v>0</v>
      </c>
    </row>
    <row r="47" spans="1:34" s="99" customFormat="1" ht="24" customHeight="1" thickTop="1" thickBot="1" x14ac:dyDescent="0.2">
      <c r="A47" s="100">
        <f ca="1">A46</f>
        <v>12</v>
      </c>
      <c r="B47" s="101"/>
      <c r="C47" s="102" t="s">
        <v>3</v>
      </c>
      <c r="D47" s="41"/>
      <c r="E47" s="103"/>
      <c r="F47" s="104" t="s">
        <v>35</v>
      </c>
      <c r="G47" s="105"/>
      <c r="H47" s="103"/>
      <c r="I47" s="104" t="s">
        <v>35</v>
      </c>
      <c r="J47" s="106"/>
      <c r="K47" s="42" t="str">
        <f>IF(OR($E47="",COUNTIF('保育課設定シート（非表示にする）'!$G$10:$G$24,$E47)),"",'保育課設定シート（非表示にする）'!$A$5)</f>
        <v/>
      </c>
      <c r="L47" s="107">
        <f ca="1">IF(OR(COUNTBLANK($E47:$J47)&gt;0,COUNTIF(終了時範囲,終了時)=0,COUNTIF(終了分範囲,終了分)=0),0,IF(AND(開始時&gt;=22,TIME(終了時,終了分,0)&lt;TIME(1,0,0)),1,TIME(終了時,終了分,0))-TIME(開始時,開始分,0))</f>
        <v>0</v>
      </c>
      <c r="M47" s="121">
        <f ca="1">AG47-MIN($AG$19-(SUM($AG$8:$AG46)-SUM($AH$8:$AH46)),AG47)</f>
        <v>0</v>
      </c>
      <c r="N47" s="108"/>
      <c r="O47" s="109" t="s">
        <v>4</v>
      </c>
      <c r="P47" s="110"/>
      <c r="Q47" s="109" t="s">
        <v>4</v>
      </c>
      <c r="R47" s="110"/>
      <c r="S47" s="109" t="s">
        <v>4</v>
      </c>
      <c r="T47" s="110"/>
      <c r="U47" s="109" t="s">
        <v>4</v>
      </c>
      <c r="V47" s="111">
        <f t="shared" ref="V47:V50" si="21">P47-R47+T47</f>
        <v>0</v>
      </c>
      <c r="W47" s="111">
        <f>N47-V47</f>
        <v>0</v>
      </c>
      <c r="X47" s="123">
        <f ca="1">ROUNDDOWN(ROUND($M47*24*上限,5),0)</f>
        <v>0</v>
      </c>
      <c r="Y47" s="123">
        <f t="shared" ref="Y47:Y55" ca="1" si="22">MIN(W47:X47)</f>
        <v>0</v>
      </c>
      <c r="Z47" s="117">
        <f ca="1">$L47-MAX(0,ROUNDDOWN(MIN(TIME(0,MINUTE($H$60),0)-SUM($L$46:$L46)+SUM(Z$46:Z46),MAX(0,$L47-($W47/IF($K47="",限①,限②)/24)))*24*60,0)/24/60)</f>
        <v>0</v>
      </c>
      <c r="AA47" s="119">
        <f ca="1">MAX(ROUNDDOWN(限①/60,0)-(ROUNDDOWN(上限/60,0)-MAX(ROUNDDOWN(Z47*24*上限,0)-$W47,0)),0)</f>
        <v>0</v>
      </c>
      <c r="AB47" s="99">
        <f t="shared" ref="AB47:AB55" ca="1" si="23">IF(AA47=0,60,RANK(AA47,AA$46:AA$55))</f>
        <v>60</v>
      </c>
      <c r="AC47" s="117">
        <f t="shared" ref="AC47:AC55" ca="1" si="24">Z47-TIME(0,IF(MINUTE($Z$57)&gt;=$AB47,1,0),0)</f>
        <v>0</v>
      </c>
      <c r="AD47" s="117">
        <f ca="1">AC47-IF(上限=限①,MIN($AC$57-(SUM($AC$46:$AC46)-SUM($AD$46:$AD46)),AC47),0)</f>
        <v>0</v>
      </c>
      <c r="AE47" s="98">
        <f ca="1">MAX(ROUNDDOWN(限②/60,0)-(ROUNDDOWN(上限/60,0)-MAX(ROUNDDOWN(AD47*24*上限,0)-$W47,0)),0)</f>
        <v>0</v>
      </c>
      <c r="AF47" s="99">
        <f t="shared" ref="AF47:AF55" ca="1" si="25">IF(AE47=0,60,RANK(AE47,AE$46:AE$55))</f>
        <v>60</v>
      </c>
      <c r="AG47" s="117">
        <f t="shared" ref="AG47:AG55" ca="1" si="26">AD47-TIME(0,IF(MINUTE(AD$57)&gt;=$AF47,1,0),0)</f>
        <v>0</v>
      </c>
      <c r="AH47" s="117">
        <f ca="1">AG47-MIN($AG$57-(SUM($AG$46:$AG46)-SUM($AH$46:$AH46)),AG47)</f>
        <v>0</v>
      </c>
    </row>
    <row r="48" spans="1:34" s="99" customFormat="1" ht="24" customHeight="1" thickTop="1" thickBot="1" x14ac:dyDescent="0.2">
      <c r="A48" s="112">
        <f t="shared" ref="A48:A55" ca="1" si="27">A47</f>
        <v>12</v>
      </c>
      <c r="B48" s="87"/>
      <c r="C48" s="95" t="s">
        <v>3</v>
      </c>
      <c r="D48" s="37"/>
      <c r="E48" s="89"/>
      <c r="F48" s="90" t="s">
        <v>35</v>
      </c>
      <c r="G48" s="91"/>
      <c r="H48" s="89"/>
      <c r="I48" s="90" t="s">
        <v>35</v>
      </c>
      <c r="J48" s="92"/>
      <c r="K48" s="33" t="str">
        <f>IF(OR($E48="",COUNTIF('保育課設定シート（非表示にする）'!$G$10:$G$24,$E48)),"",'保育課設定シート（非表示にする）'!$A$5)</f>
        <v/>
      </c>
      <c r="L48" s="171">
        <f ca="1">IF(OR(COUNTBLANK($E48:$J48)&gt;0,COUNTIF(終了時範囲,終了時)=0,COUNTIF(終了分範囲,終了分)=0),0,IF(AND(開始時&gt;=22,TIME(終了時,終了分,0)&lt;TIME(1,0,0)),1,TIME(終了時,終了分,0))-TIME(開始時,開始分,0))</f>
        <v>0</v>
      </c>
      <c r="M48" s="120">
        <f ca="1">AG48-MIN($AG$19-(SUM($AG$8:$AG47)-SUM($AH$8:$AH47)),AG48)</f>
        <v>0</v>
      </c>
      <c r="N48" s="94"/>
      <c r="O48" s="95" t="s">
        <v>4</v>
      </c>
      <c r="P48" s="96"/>
      <c r="Q48" s="95" t="s">
        <v>4</v>
      </c>
      <c r="R48" s="96"/>
      <c r="S48" s="95" t="s">
        <v>4</v>
      </c>
      <c r="T48" s="96"/>
      <c r="U48" s="95" t="s">
        <v>4</v>
      </c>
      <c r="V48" s="97">
        <f t="shared" si="21"/>
        <v>0</v>
      </c>
      <c r="W48" s="97">
        <f t="shared" ref="W48:W55" si="28">N48-V48</f>
        <v>0</v>
      </c>
      <c r="X48" s="122">
        <f ca="1">ROUNDDOWN(ROUND($M48*24*上限,5),0)</f>
        <v>0</v>
      </c>
      <c r="Y48" s="122">
        <f t="shared" ca="1" si="22"/>
        <v>0</v>
      </c>
      <c r="Z48" s="117">
        <f ca="1">$L48-MAX(0,ROUNDDOWN(MIN(TIME(0,MINUTE($H$60),0)-SUM($L$46:$L47)+SUM(Z$46:Z47),MAX(0,$L48-($W48/IF($K48="",限①,限②)/24)))*24*60,0)/24/60)</f>
        <v>0</v>
      </c>
      <c r="AA48" s="119">
        <f ca="1">MAX(ROUNDDOWN(限①/60,0)-(ROUNDDOWN(上限/60,0)-MAX(ROUNDDOWN(Z48*24*上限,0)-$W48,0)),0)</f>
        <v>0</v>
      </c>
      <c r="AB48" s="99">
        <f t="shared" ca="1" si="23"/>
        <v>60</v>
      </c>
      <c r="AC48" s="117">
        <f t="shared" ca="1" si="24"/>
        <v>0</v>
      </c>
      <c r="AD48" s="117">
        <f ca="1">AC48-IF(上限=限①,MIN($AC$57-(SUM($AC$46:$AC47)-SUM($AD$46:$AD47)),AC48),0)</f>
        <v>0</v>
      </c>
      <c r="AE48" s="98">
        <f ca="1">MAX(ROUNDDOWN(限②/60,0)-(ROUNDDOWN(上限/60,0)-MAX(ROUNDDOWN(AD48*24*上限,0)-$W48,0)),0)</f>
        <v>0</v>
      </c>
      <c r="AF48" s="99">
        <f t="shared" ca="1" si="25"/>
        <v>60</v>
      </c>
      <c r="AG48" s="117">
        <f t="shared" ca="1" si="26"/>
        <v>0</v>
      </c>
      <c r="AH48" s="117">
        <f ca="1">AG48-MIN($AG$57-(SUM($AG$46:$AG47)-SUM($AH$46:$AH47)),AG48)</f>
        <v>0</v>
      </c>
    </row>
    <row r="49" spans="1:34" s="99" customFormat="1" ht="24" customHeight="1" thickTop="1" thickBot="1" x14ac:dyDescent="0.2">
      <c r="A49" s="100">
        <f t="shared" ca="1" si="27"/>
        <v>12</v>
      </c>
      <c r="B49" s="101"/>
      <c r="C49" s="102" t="s">
        <v>3</v>
      </c>
      <c r="D49" s="43"/>
      <c r="E49" s="103"/>
      <c r="F49" s="104" t="s">
        <v>35</v>
      </c>
      <c r="G49" s="105"/>
      <c r="H49" s="103"/>
      <c r="I49" s="104" t="s">
        <v>35</v>
      </c>
      <c r="J49" s="106"/>
      <c r="K49" s="39" t="str">
        <f>IF(OR($E49="",COUNTIF('保育課設定シート（非表示にする）'!$G$10:$G$24,$E49)),"",'保育課設定シート（非表示にする）'!$A$5)</f>
        <v/>
      </c>
      <c r="L49" s="107">
        <f ca="1">IF(OR(COUNTBLANK($E49:$J49)&gt;0,COUNTIF(終了時範囲,終了時)=0,COUNTIF(終了分範囲,終了分)=0),0,IF(AND(開始時&gt;=22,TIME(終了時,終了分,0)&lt;TIME(1,0,0)),1,TIME(終了時,終了分,0))-TIME(開始時,開始分,0))</f>
        <v>0</v>
      </c>
      <c r="M49" s="121">
        <f ca="1">AG49-MIN($AG$19-(SUM($AG$8:$AG48)-SUM($AH$8:$AH48)),AG49)</f>
        <v>0</v>
      </c>
      <c r="N49" s="108"/>
      <c r="O49" s="109" t="s">
        <v>4</v>
      </c>
      <c r="P49" s="110"/>
      <c r="Q49" s="109" t="s">
        <v>4</v>
      </c>
      <c r="R49" s="110"/>
      <c r="S49" s="109" t="s">
        <v>4</v>
      </c>
      <c r="T49" s="110"/>
      <c r="U49" s="109" t="s">
        <v>4</v>
      </c>
      <c r="V49" s="111">
        <f t="shared" si="21"/>
        <v>0</v>
      </c>
      <c r="W49" s="111">
        <f t="shared" si="28"/>
        <v>0</v>
      </c>
      <c r="X49" s="123">
        <f ca="1">ROUNDDOWN(ROUND($M49*24*上限,5),0)</f>
        <v>0</v>
      </c>
      <c r="Y49" s="123">
        <f t="shared" ca="1" si="22"/>
        <v>0</v>
      </c>
      <c r="Z49" s="117">
        <f ca="1">$L49-MAX(0,ROUNDDOWN(MIN(TIME(0,MINUTE($H$60),0)-SUM($L$46:$L48)+SUM(Z$46:Z48),MAX(0,$L49-($W49/IF($K49="",限①,限②)/24)))*24*60,0)/24/60)</f>
        <v>0</v>
      </c>
      <c r="AA49" s="119">
        <f ca="1">MAX(ROUNDDOWN(限①/60,0)-(ROUNDDOWN(上限/60,0)-MAX(ROUNDDOWN(Z49*24*上限,0)-$W49,0)),0)</f>
        <v>0</v>
      </c>
      <c r="AB49" s="99">
        <f t="shared" ca="1" si="23"/>
        <v>60</v>
      </c>
      <c r="AC49" s="117">
        <f t="shared" ca="1" si="24"/>
        <v>0</v>
      </c>
      <c r="AD49" s="117">
        <f ca="1">AC49-IF(上限=限①,MIN($AC$57-(SUM($AC$46:$AC48)-SUM($AD$46:$AD48)),AC49),0)</f>
        <v>0</v>
      </c>
      <c r="AE49" s="98">
        <f ca="1">MAX(ROUNDDOWN(限②/60,0)-(ROUNDDOWN(上限/60,0)-MAX(ROUNDDOWN(AD49*24*上限,0)-$W49,0)),0)</f>
        <v>0</v>
      </c>
      <c r="AF49" s="99">
        <f t="shared" ca="1" si="25"/>
        <v>60</v>
      </c>
      <c r="AG49" s="117">
        <f t="shared" ca="1" si="26"/>
        <v>0</v>
      </c>
      <c r="AH49" s="117">
        <f ca="1">AG49-MIN($AG$57-(SUM($AG$46:$AG48)-SUM($AH$46:$AH48)),AG49)</f>
        <v>0</v>
      </c>
    </row>
    <row r="50" spans="1:34" s="99" customFormat="1" ht="24" customHeight="1" thickTop="1" thickBot="1" x14ac:dyDescent="0.2">
      <c r="A50" s="112">
        <f t="shared" ca="1" si="27"/>
        <v>12</v>
      </c>
      <c r="B50" s="87"/>
      <c r="C50" s="95" t="s">
        <v>3</v>
      </c>
      <c r="D50" s="35"/>
      <c r="E50" s="89"/>
      <c r="F50" s="90" t="s">
        <v>35</v>
      </c>
      <c r="G50" s="91"/>
      <c r="H50" s="89"/>
      <c r="I50" s="90" t="s">
        <v>35</v>
      </c>
      <c r="J50" s="92"/>
      <c r="K50" s="36" t="str">
        <f>IF(OR($E50="",COUNTIF('保育課設定シート（非表示にする）'!$G$10:$G$24,$E50)),"",'保育課設定シート（非表示にする）'!$A$5)</f>
        <v/>
      </c>
      <c r="L50" s="171">
        <f ca="1">IF(OR(COUNTBLANK($E50:$J50)&gt;0,COUNTIF(終了時範囲,終了時)=0,COUNTIF(終了分範囲,終了分)=0),0,IF(AND(開始時&gt;=22,TIME(終了時,終了分,0)&lt;TIME(1,0,0)),1,TIME(終了時,終了分,0))-TIME(開始時,開始分,0))</f>
        <v>0</v>
      </c>
      <c r="M50" s="120">
        <f ca="1">AG50-MIN($AG$19-(SUM($AG$8:$AG49)-SUM($AH$8:$AH49)),AG50)</f>
        <v>0</v>
      </c>
      <c r="N50" s="94"/>
      <c r="O50" s="95" t="s">
        <v>4</v>
      </c>
      <c r="P50" s="96"/>
      <c r="Q50" s="95" t="s">
        <v>4</v>
      </c>
      <c r="R50" s="96"/>
      <c r="S50" s="95" t="s">
        <v>4</v>
      </c>
      <c r="T50" s="96"/>
      <c r="U50" s="95" t="s">
        <v>4</v>
      </c>
      <c r="V50" s="97">
        <f t="shared" si="21"/>
        <v>0</v>
      </c>
      <c r="W50" s="97">
        <f t="shared" si="28"/>
        <v>0</v>
      </c>
      <c r="X50" s="122">
        <f ca="1">ROUNDDOWN(ROUND($M50*24*上限,5),0)</f>
        <v>0</v>
      </c>
      <c r="Y50" s="122">
        <f t="shared" ca="1" si="22"/>
        <v>0</v>
      </c>
      <c r="Z50" s="117">
        <f ca="1">$L50-MAX(0,ROUNDDOWN(MIN(TIME(0,MINUTE($H$60),0)-SUM($L$46:$L49)+SUM(Z$46:Z49),MAX(0,$L50-($W50/IF($K50="",限①,限②)/24)))*24*60,0)/24/60)</f>
        <v>0</v>
      </c>
      <c r="AA50" s="119">
        <f ca="1">MAX(ROUNDDOWN(限①/60,0)-(ROUNDDOWN(上限/60,0)-MAX(ROUNDDOWN(Z50*24*上限,0)-$W50,0)),0)</f>
        <v>0</v>
      </c>
      <c r="AB50" s="99">
        <f t="shared" ca="1" si="23"/>
        <v>60</v>
      </c>
      <c r="AC50" s="117">
        <f t="shared" ca="1" si="24"/>
        <v>0</v>
      </c>
      <c r="AD50" s="117">
        <f ca="1">AC50-IF(上限=限①,MIN($AC$57-(SUM($AC$46:$AC49)-SUM($AD$46:$AD49)),AC50),0)</f>
        <v>0</v>
      </c>
      <c r="AE50" s="98">
        <f ca="1">MAX(ROUNDDOWN(限②/60,0)-(ROUNDDOWN(上限/60,0)-MAX(ROUNDDOWN(AD50*24*上限,0)-$W50,0)),0)</f>
        <v>0</v>
      </c>
      <c r="AF50" s="99">
        <f t="shared" ca="1" si="25"/>
        <v>60</v>
      </c>
      <c r="AG50" s="117">
        <f t="shared" ca="1" si="26"/>
        <v>0</v>
      </c>
      <c r="AH50" s="117">
        <f ca="1">AG50-MIN($AG$57-(SUM($AG$46:$AG49)-SUM($AH$46:$AH49)),AG50)</f>
        <v>0</v>
      </c>
    </row>
    <row r="51" spans="1:34" s="99" customFormat="1" ht="24" customHeight="1" thickTop="1" thickBot="1" x14ac:dyDescent="0.2">
      <c r="A51" s="100">
        <f t="shared" ca="1" si="27"/>
        <v>12</v>
      </c>
      <c r="B51" s="101"/>
      <c r="C51" s="102" t="s">
        <v>3</v>
      </c>
      <c r="D51" s="41"/>
      <c r="E51" s="103"/>
      <c r="F51" s="104" t="s">
        <v>35</v>
      </c>
      <c r="G51" s="105"/>
      <c r="H51" s="103"/>
      <c r="I51" s="104" t="s">
        <v>35</v>
      </c>
      <c r="J51" s="106"/>
      <c r="K51" s="42" t="str">
        <f>IF(OR($E51="",COUNTIF('保育課設定シート（非表示にする）'!$G$10:$G$24,$E51)),"",'保育課設定シート（非表示にする）'!$A$5)</f>
        <v/>
      </c>
      <c r="L51" s="107">
        <f ca="1">IF(OR(COUNTBLANK($E51:$J51)&gt;0,COUNTIF(終了時範囲,終了時)=0,COUNTIF(終了分範囲,終了分)=0),0,IF(AND(開始時&gt;=22,TIME(終了時,終了分,0)&lt;TIME(1,0,0)),1,TIME(終了時,終了分,0))-TIME(開始時,開始分,0))</f>
        <v>0</v>
      </c>
      <c r="M51" s="121">
        <f ca="1">AG51-MIN($AG$19-(SUM($AG$8:$AG50)-SUM($AH$8:$AH50)),AG51)</f>
        <v>0</v>
      </c>
      <c r="N51" s="108"/>
      <c r="O51" s="109" t="s">
        <v>4</v>
      </c>
      <c r="P51" s="110"/>
      <c r="Q51" s="109" t="s">
        <v>4</v>
      </c>
      <c r="R51" s="110"/>
      <c r="S51" s="109" t="s">
        <v>4</v>
      </c>
      <c r="T51" s="110"/>
      <c r="U51" s="109" t="s">
        <v>4</v>
      </c>
      <c r="V51" s="111">
        <f>P51-R51+T51</f>
        <v>0</v>
      </c>
      <c r="W51" s="111">
        <f t="shared" si="28"/>
        <v>0</v>
      </c>
      <c r="X51" s="123">
        <f ca="1">ROUNDDOWN(ROUND($M51*24*上限,5),0)</f>
        <v>0</v>
      </c>
      <c r="Y51" s="123">
        <f t="shared" ca="1" si="22"/>
        <v>0</v>
      </c>
      <c r="Z51" s="117">
        <f ca="1">$L51-MAX(0,ROUNDDOWN(MIN(TIME(0,MINUTE($H$60),0)-SUM($L$46:$L50)+SUM(Z$46:Z50),MAX(0,$L51-($W51/IF($K51="",限①,限②)/24)))*24*60,0)/24/60)</f>
        <v>0</v>
      </c>
      <c r="AA51" s="119">
        <f ca="1">MAX(ROUNDDOWN(限①/60,0)-(ROUNDDOWN(上限/60,0)-MAX(ROUNDDOWN(Z51*24*上限,0)-$W51,0)),0)</f>
        <v>0</v>
      </c>
      <c r="AB51" s="99">
        <f t="shared" ca="1" si="23"/>
        <v>60</v>
      </c>
      <c r="AC51" s="117">
        <f t="shared" ca="1" si="24"/>
        <v>0</v>
      </c>
      <c r="AD51" s="117">
        <f ca="1">AC51-IF(上限=限①,MIN($AC$57-(SUM($AC$46:$AC50)-SUM($AD$46:$AD50)),AC51),0)</f>
        <v>0</v>
      </c>
      <c r="AE51" s="98">
        <f ca="1">MAX(ROUNDDOWN(限②/60,0)-(ROUNDDOWN(上限/60,0)-MAX(ROUNDDOWN(AD51*24*上限,0)-$W51,0)),0)</f>
        <v>0</v>
      </c>
      <c r="AF51" s="99">
        <f t="shared" ca="1" si="25"/>
        <v>60</v>
      </c>
      <c r="AG51" s="117">
        <f t="shared" ca="1" si="26"/>
        <v>0</v>
      </c>
      <c r="AH51" s="117">
        <f ca="1">AG51-MIN($AG$57-(SUM($AG$46:$AG50)-SUM($AH$46:$AH50)),AG51)</f>
        <v>0</v>
      </c>
    </row>
    <row r="52" spans="1:34" s="99" customFormat="1" ht="24" customHeight="1" thickTop="1" thickBot="1" x14ac:dyDescent="0.2">
      <c r="A52" s="112">
        <f t="shared" ca="1" si="27"/>
        <v>12</v>
      </c>
      <c r="B52" s="87"/>
      <c r="C52" s="95" t="s">
        <v>3</v>
      </c>
      <c r="D52" s="35"/>
      <c r="E52" s="89"/>
      <c r="F52" s="90" t="s">
        <v>35</v>
      </c>
      <c r="G52" s="91"/>
      <c r="H52" s="89"/>
      <c r="I52" s="90" t="s">
        <v>35</v>
      </c>
      <c r="J52" s="92"/>
      <c r="K52" s="36" t="str">
        <f>IF(OR($E52="",COUNTIF('保育課設定シート（非表示にする）'!$G$10:$G$24,$E52)),"",'保育課設定シート（非表示にする）'!$A$5)</f>
        <v/>
      </c>
      <c r="L52" s="171">
        <f ca="1">IF(OR(COUNTBLANK($E52:$J52)&gt;0,COUNTIF(終了時範囲,終了時)=0,COUNTIF(終了分範囲,終了分)=0),0,IF(AND(開始時&gt;=22,TIME(終了時,終了分,0)&lt;TIME(1,0,0)),1,TIME(終了時,終了分,0))-TIME(開始時,開始分,0))</f>
        <v>0</v>
      </c>
      <c r="M52" s="120">
        <f ca="1">AG52-MIN($AG$19-(SUM($AG$8:$AG51)-SUM($AH$8:$AH51)),AG52)</f>
        <v>0</v>
      </c>
      <c r="N52" s="94"/>
      <c r="O52" s="95" t="s">
        <v>4</v>
      </c>
      <c r="P52" s="96"/>
      <c r="Q52" s="95" t="s">
        <v>4</v>
      </c>
      <c r="R52" s="96"/>
      <c r="S52" s="95" t="s">
        <v>4</v>
      </c>
      <c r="T52" s="96"/>
      <c r="U52" s="95" t="s">
        <v>4</v>
      </c>
      <c r="V52" s="97">
        <f t="shared" ref="V52:V55" si="29">P52-R52+T52</f>
        <v>0</v>
      </c>
      <c r="W52" s="97">
        <f t="shared" si="28"/>
        <v>0</v>
      </c>
      <c r="X52" s="122">
        <f ca="1">ROUNDDOWN(ROUND($M52*24*上限,5),0)</f>
        <v>0</v>
      </c>
      <c r="Y52" s="122">
        <f t="shared" ca="1" si="22"/>
        <v>0</v>
      </c>
      <c r="Z52" s="117">
        <f ca="1">$L52-MAX(0,ROUNDDOWN(MIN(TIME(0,MINUTE($H$60),0)-SUM($L$46:$L51)+SUM(Z$46:Z51),MAX(0,$L52-($W52/IF($K52="",限①,限②)/24)))*24*60,0)/24/60)</f>
        <v>0</v>
      </c>
      <c r="AA52" s="119">
        <f ca="1">MAX(ROUNDDOWN(限①/60,0)-(ROUNDDOWN(上限/60,0)-MAX(ROUNDDOWN(Z52*24*上限,0)-$W52,0)),0)</f>
        <v>0</v>
      </c>
      <c r="AB52" s="99">
        <f t="shared" ca="1" si="23"/>
        <v>60</v>
      </c>
      <c r="AC52" s="117">
        <f t="shared" ca="1" si="24"/>
        <v>0</v>
      </c>
      <c r="AD52" s="117">
        <f ca="1">AC52-IF(上限=限①,MIN($AC$57-(SUM($AC$46:$AC51)-SUM($AD$46:$AD51)),AC52),0)</f>
        <v>0</v>
      </c>
      <c r="AE52" s="98">
        <f ca="1">MAX(ROUNDDOWN(限②/60,0)-(ROUNDDOWN(上限/60,0)-MAX(ROUNDDOWN(AD52*24*上限,0)-$W52,0)),0)</f>
        <v>0</v>
      </c>
      <c r="AF52" s="99">
        <f t="shared" ca="1" si="25"/>
        <v>60</v>
      </c>
      <c r="AG52" s="117">
        <f t="shared" ca="1" si="26"/>
        <v>0</v>
      </c>
      <c r="AH52" s="117">
        <f ca="1">AG52-MIN($AG$57-(SUM($AG$46:$AG51)-SUM($AH$46:$AH51)),AG52)</f>
        <v>0</v>
      </c>
    </row>
    <row r="53" spans="1:34" s="99" customFormat="1" ht="24" customHeight="1" thickTop="1" thickBot="1" x14ac:dyDescent="0.2">
      <c r="A53" s="100">
        <f t="shared" ca="1" si="27"/>
        <v>12</v>
      </c>
      <c r="B53" s="101"/>
      <c r="C53" s="102" t="s">
        <v>3</v>
      </c>
      <c r="D53" s="41"/>
      <c r="E53" s="113"/>
      <c r="F53" s="104" t="s">
        <v>35</v>
      </c>
      <c r="G53" s="105"/>
      <c r="H53" s="103"/>
      <c r="I53" s="104" t="s">
        <v>35</v>
      </c>
      <c r="J53" s="106"/>
      <c r="K53" s="42" t="str">
        <f>IF(OR($E53="",COUNTIF('保育課設定シート（非表示にする）'!$G$10:$G$24,$E53)),"",'保育課設定シート（非表示にする）'!$A$5)</f>
        <v/>
      </c>
      <c r="L53" s="107">
        <f ca="1">IF(OR(COUNTBLANK($E53:$J53)&gt;0,COUNTIF(終了時範囲,終了時)=0,COUNTIF(終了分範囲,終了分)=0),0,IF(AND(開始時&gt;=22,TIME(終了時,終了分,0)&lt;TIME(1,0,0)),1,TIME(終了時,終了分,0))-TIME(開始時,開始分,0))</f>
        <v>0</v>
      </c>
      <c r="M53" s="121">
        <f ca="1">AG53-MIN($AG$19-(SUM($AG$8:$AG52)-SUM($AH$8:$AH52)),AG53)</f>
        <v>0</v>
      </c>
      <c r="N53" s="108"/>
      <c r="O53" s="109" t="s">
        <v>4</v>
      </c>
      <c r="P53" s="110"/>
      <c r="Q53" s="109" t="s">
        <v>4</v>
      </c>
      <c r="R53" s="110"/>
      <c r="S53" s="109" t="s">
        <v>4</v>
      </c>
      <c r="T53" s="110"/>
      <c r="U53" s="109" t="s">
        <v>4</v>
      </c>
      <c r="V53" s="111">
        <f t="shared" si="29"/>
        <v>0</v>
      </c>
      <c r="W53" s="111">
        <f t="shared" si="28"/>
        <v>0</v>
      </c>
      <c r="X53" s="123">
        <f ca="1">ROUNDDOWN(ROUND($M53*24*上限,5),0)</f>
        <v>0</v>
      </c>
      <c r="Y53" s="123">
        <f t="shared" ca="1" si="22"/>
        <v>0</v>
      </c>
      <c r="Z53" s="117">
        <f ca="1">$L53-MAX(0,ROUNDDOWN(MIN(TIME(0,MINUTE($H$60),0)-SUM($L$46:$L52)+SUM(Z$46:Z52),MAX(0,$L53-($W53/IF($K53="",限①,限②)/24)))*24*60,0)/24/60)</f>
        <v>0</v>
      </c>
      <c r="AA53" s="119">
        <f ca="1">MAX(ROUNDDOWN(限①/60,0)-(ROUNDDOWN(上限/60,0)-MAX(ROUNDDOWN(Z53*24*上限,0)-$W53,0)),0)</f>
        <v>0</v>
      </c>
      <c r="AB53" s="99">
        <f t="shared" ca="1" si="23"/>
        <v>60</v>
      </c>
      <c r="AC53" s="117">
        <f t="shared" ca="1" si="24"/>
        <v>0</v>
      </c>
      <c r="AD53" s="117">
        <f ca="1">AC53-IF(上限=限①,MIN($AC$57-(SUM($AC$46:$AC52)-SUM($AD$46:$AD52)),AC53),0)</f>
        <v>0</v>
      </c>
      <c r="AE53" s="98">
        <f ca="1">MAX(ROUNDDOWN(限②/60,0)-(ROUNDDOWN(上限/60,0)-MAX(ROUNDDOWN(AD53*24*上限,0)-$W53,0)),0)</f>
        <v>0</v>
      </c>
      <c r="AF53" s="99">
        <f t="shared" ca="1" si="25"/>
        <v>60</v>
      </c>
      <c r="AG53" s="117">
        <f t="shared" ca="1" si="26"/>
        <v>0</v>
      </c>
      <c r="AH53" s="117">
        <f ca="1">AG53-MIN($AG$57-(SUM($AG$46:$AG52)-SUM($AH$46:$AH52)),AG53)</f>
        <v>0</v>
      </c>
    </row>
    <row r="54" spans="1:34" s="99" customFormat="1" ht="24" customHeight="1" thickTop="1" thickBot="1" x14ac:dyDescent="0.2">
      <c r="A54" s="112">
        <f t="shared" ca="1" si="27"/>
        <v>12</v>
      </c>
      <c r="B54" s="87"/>
      <c r="C54" s="95" t="s">
        <v>3</v>
      </c>
      <c r="D54" s="35"/>
      <c r="E54" s="89"/>
      <c r="F54" s="90" t="s">
        <v>35</v>
      </c>
      <c r="G54" s="91"/>
      <c r="H54" s="89"/>
      <c r="I54" s="90" t="s">
        <v>35</v>
      </c>
      <c r="J54" s="92"/>
      <c r="K54" s="36" t="str">
        <f>IF(OR($E54="",COUNTIF('保育課設定シート（非表示にする）'!$G$10:$G$24,$E54)),"",'保育課設定シート（非表示にする）'!$A$5)</f>
        <v/>
      </c>
      <c r="L54" s="171">
        <f ca="1">IF(OR(COUNTBLANK($E54:$J54)&gt;0,COUNTIF(終了時範囲,終了時)=0,COUNTIF(終了分範囲,終了分)=0),0,IF(AND(開始時&gt;=22,TIME(終了時,終了分,0)&lt;TIME(1,0,0)),1,TIME(終了時,終了分,0))-TIME(開始時,開始分,0))</f>
        <v>0</v>
      </c>
      <c r="M54" s="120">
        <f ca="1">AG54-MIN($AG$19-(SUM($AG$8:$AG53)-SUM($AH$8:$AH53)),AG54)</f>
        <v>0</v>
      </c>
      <c r="N54" s="94"/>
      <c r="O54" s="95" t="s">
        <v>4</v>
      </c>
      <c r="P54" s="96"/>
      <c r="Q54" s="95" t="s">
        <v>4</v>
      </c>
      <c r="R54" s="96"/>
      <c r="S54" s="95" t="s">
        <v>4</v>
      </c>
      <c r="T54" s="96"/>
      <c r="U54" s="95" t="s">
        <v>4</v>
      </c>
      <c r="V54" s="97">
        <f t="shared" si="29"/>
        <v>0</v>
      </c>
      <c r="W54" s="97">
        <f t="shared" si="28"/>
        <v>0</v>
      </c>
      <c r="X54" s="122">
        <f ca="1">ROUNDDOWN(ROUND($M54*24*上限,5),0)</f>
        <v>0</v>
      </c>
      <c r="Y54" s="122">
        <f t="shared" ca="1" si="22"/>
        <v>0</v>
      </c>
      <c r="Z54" s="117">
        <f ca="1">$L54-MAX(0,ROUNDDOWN(MIN(TIME(0,MINUTE($H$60),0)-SUM($L$46:$L53)+SUM(Z$46:Z53),MAX(0,$L54-($W54/IF($K54="",限①,限②)/24)))*24*60,0)/24/60)</f>
        <v>0</v>
      </c>
      <c r="AA54" s="119">
        <f ca="1">MAX(ROUNDDOWN(限①/60,0)-(ROUNDDOWN(上限/60,0)-MAX(ROUNDDOWN(Z54*24*上限,0)-$W54,0)),0)</f>
        <v>0</v>
      </c>
      <c r="AB54" s="99">
        <f t="shared" ca="1" si="23"/>
        <v>60</v>
      </c>
      <c r="AC54" s="117">
        <f t="shared" ca="1" si="24"/>
        <v>0</v>
      </c>
      <c r="AD54" s="117">
        <f ca="1">AC54-IF(上限=限①,MIN($AC$57-(SUM($AC$46:$AC53)-SUM($AD$46:$AD53)),AC54),0)</f>
        <v>0</v>
      </c>
      <c r="AE54" s="98">
        <f ca="1">MAX(ROUNDDOWN(限②/60,0)-(ROUNDDOWN(上限/60,0)-MAX(ROUNDDOWN(AD54*24*上限,0)-$W54,0)),0)</f>
        <v>0</v>
      </c>
      <c r="AF54" s="99">
        <f t="shared" ca="1" si="25"/>
        <v>60</v>
      </c>
      <c r="AG54" s="117">
        <f t="shared" ca="1" si="26"/>
        <v>0</v>
      </c>
      <c r="AH54" s="117">
        <f ca="1">AG54-MIN($AG$57-(SUM($AG$46:$AG53)-SUM($AH$46:$AH53)),AG54)</f>
        <v>0</v>
      </c>
    </row>
    <row r="55" spans="1:34" s="99" customFormat="1" ht="24" customHeight="1" thickTop="1" thickBot="1" x14ac:dyDescent="0.2">
      <c r="A55" s="100">
        <f t="shared" ca="1" si="27"/>
        <v>12</v>
      </c>
      <c r="B55" s="101"/>
      <c r="C55" s="102" t="s">
        <v>3</v>
      </c>
      <c r="D55" s="38"/>
      <c r="E55" s="103"/>
      <c r="F55" s="104" t="s">
        <v>35</v>
      </c>
      <c r="G55" s="105"/>
      <c r="H55" s="103"/>
      <c r="I55" s="104" t="s">
        <v>35</v>
      </c>
      <c r="J55" s="106"/>
      <c r="K55" s="40" t="str">
        <f>IF(OR($E55="",COUNTIF('保育課設定シート（非表示にする）'!$G$10:$G$24,$E55)),"",'保育課設定シート（非表示にする）'!$A$5)</f>
        <v/>
      </c>
      <c r="L55" s="107">
        <f ca="1">IF(OR(COUNTBLANK($E55:$J55)&gt;0,COUNTIF(終了時範囲,終了時)=0,COUNTIF(終了分範囲,終了分)=0),0,IF(AND(開始時&gt;=22,TIME(終了時,終了分,0)&lt;TIME(1,0,0)),1,TIME(終了時,終了分,0))-TIME(開始時,開始分,0))</f>
        <v>0</v>
      </c>
      <c r="M55" s="121">
        <f ca="1">AG55-MIN($AG$19-(SUM($AG$8:$AG54)-SUM($AH$8:$AH54)),AG55)</f>
        <v>0</v>
      </c>
      <c r="N55" s="108"/>
      <c r="O55" s="102" t="s">
        <v>4</v>
      </c>
      <c r="P55" s="114"/>
      <c r="Q55" s="102" t="s">
        <v>4</v>
      </c>
      <c r="R55" s="114"/>
      <c r="S55" s="115" t="s">
        <v>4</v>
      </c>
      <c r="T55" s="114"/>
      <c r="U55" s="102" t="s">
        <v>4</v>
      </c>
      <c r="V55" s="111">
        <f t="shared" si="29"/>
        <v>0</v>
      </c>
      <c r="W55" s="111">
        <f t="shared" si="28"/>
        <v>0</v>
      </c>
      <c r="X55" s="123">
        <f ca="1">ROUNDDOWN(ROUND($M55*24*上限,5),0)</f>
        <v>0</v>
      </c>
      <c r="Y55" s="123">
        <f t="shared" ca="1" si="22"/>
        <v>0</v>
      </c>
      <c r="Z55" s="117">
        <f ca="1">$L55-MAX(0,ROUNDDOWN(MIN(TIME(0,MINUTE($H$60),0)-SUM($L$46:$L54)+SUM(Z$46:Z54),MAX(0,$L55-($W55/IF($K55="",限①,限②)/24)))*24*60,0)/24/60)</f>
        <v>0</v>
      </c>
      <c r="AA55" s="119">
        <f ca="1">MAX(ROUNDDOWN(限①/60,0)-(ROUNDDOWN(上限/60,0)-MAX(ROUNDDOWN(Z55*24*上限,0)-$W55,0)),0)</f>
        <v>0</v>
      </c>
      <c r="AB55" s="99">
        <f t="shared" ca="1" si="23"/>
        <v>60</v>
      </c>
      <c r="AC55" s="117">
        <f t="shared" ca="1" si="24"/>
        <v>0</v>
      </c>
      <c r="AD55" s="117">
        <f ca="1">AC55-IF(上限=限①,MIN($AC$57-(SUM($AC$46:$AC54)-SUM($AD$46:$AD54)),AC55),0)</f>
        <v>0</v>
      </c>
      <c r="AE55" s="98">
        <f ca="1">MAX(ROUNDDOWN(限②/60,0)-(ROUNDDOWN(上限/60,0)-MAX(ROUNDDOWN(AD55*24*上限,0)-$W55,0)),0)</f>
        <v>0</v>
      </c>
      <c r="AF55" s="99">
        <f t="shared" ca="1" si="25"/>
        <v>60</v>
      </c>
      <c r="AG55" s="117">
        <f t="shared" ca="1" si="26"/>
        <v>0</v>
      </c>
      <c r="AH55" s="117">
        <f ca="1">AG55-MIN($AG$57-(SUM($AG$46:$AG54)-SUM($AH$46:$AH54)),AG55)</f>
        <v>0</v>
      </c>
    </row>
    <row r="56" spans="1:34" s="4" customFormat="1" ht="3.9" customHeight="1" thickTop="1" x14ac:dyDescent="0.15">
      <c r="A56" s="141"/>
      <c r="B56" s="2"/>
      <c r="C56" s="2"/>
      <c r="D56" s="142"/>
      <c r="E56" s="2"/>
      <c r="F56" s="2"/>
      <c r="G56" s="2"/>
      <c r="H56" s="2"/>
      <c r="I56" s="2"/>
      <c r="J56" s="2"/>
      <c r="K56" s="142"/>
      <c r="L56" s="6"/>
      <c r="M56" s="6"/>
      <c r="N56" s="5"/>
      <c r="O56" s="2"/>
      <c r="P56" s="2"/>
      <c r="Q56" s="2"/>
      <c r="R56" s="2"/>
      <c r="S56" s="2"/>
      <c r="T56" s="2"/>
      <c r="U56" s="2"/>
      <c r="V56" s="2"/>
      <c r="W56" s="3"/>
      <c r="Z56" s="118"/>
      <c r="AA56" s="98"/>
    </row>
    <row r="57" spans="1:34" s="4" customFormat="1" ht="15.9" customHeight="1" x14ac:dyDescent="0.45">
      <c r="A57" s="141"/>
      <c r="C57" s="2"/>
      <c r="D57" s="142"/>
      <c r="H57" s="219" t="s">
        <v>20</v>
      </c>
      <c r="I57" s="220"/>
      <c r="J57" s="220"/>
      <c r="K57" s="221"/>
      <c r="M57" s="124" t="s">
        <v>23</v>
      </c>
      <c r="P57" s="146"/>
      <c r="Q57" s="146"/>
      <c r="R57" s="146"/>
      <c r="S57" s="146"/>
      <c r="T57" s="150"/>
      <c r="U57" s="151"/>
      <c r="X57" s="207" t="s">
        <v>24</v>
      </c>
      <c r="Y57" s="207"/>
      <c r="Z57" s="118">
        <f ca="1">SUM(Z46:Z55)-$M60</f>
        <v>0</v>
      </c>
      <c r="AC57" s="118">
        <f t="shared" ref="AC57:AD57" ca="1" si="30">SUM(AC46:AC55)-$M60</f>
        <v>0</v>
      </c>
      <c r="AD57" s="118">
        <f t="shared" ca="1" si="30"/>
        <v>0</v>
      </c>
      <c r="AG57" s="118">
        <f ca="1">SUM(AG46:AG55)-$M60</f>
        <v>0</v>
      </c>
    </row>
    <row r="58" spans="1:34" ht="24" customHeight="1" x14ac:dyDescent="0.15">
      <c r="A58" s="9"/>
      <c r="D58" s="12"/>
      <c r="G58" s="8" t="s">
        <v>22</v>
      </c>
      <c r="H58" s="208">
        <f ca="1">SUMIF($K46:$K55,"",$L46:$L55)</f>
        <v>0</v>
      </c>
      <c r="I58" s="209"/>
      <c r="J58" s="209"/>
      <c r="K58" s="210"/>
      <c r="M58" s="126">
        <f ca="1">SUMIF($K46:$K55,"",$M46:$M55)</f>
        <v>0</v>
      </c>
      <c r="N58" s="147"/>
      <c r="O58" s="147"/>
      <c r="P58" s="145"/>
      <c r="Q58" s="145"/>
      <c r="R58" s="145"/>
      <c r="S58" s="145"/>
      <c r="T58" s="151"/>
      <c r="U58" s="151"/>
      <c r="X58" s="211">
        <f ca="1">SUMIF($K46:$K55,"",$Y46:$Y55)</f>
        <v>0</v>
      </c>
      <c r="Y58" s="211"/>
    </row>
    <row r="59" spans="1:34" ht="24" customHeight="1" thickBot="1" x14ac:dyDescent="0.2">
      <c r="A59" s="9"/>
      <c r="D59" s="12"/>
      <c r="G59" s="8" t="s">
        <v>6</v>
      </c>
      <c r="H59" s="208">
        <f ca="1">SUMIF($K46:$K55,'保育課設定シート（非表示にする）'!$A$5,$L46:$L55)</f>
        <v>0</v>
      </c>
      <c r="I59" s="209"/>
      <c r="J59" s="209"/>
      <c r="K59" s="210"/>
      <c r="L59" s="125"/>
      <c r="M59" s="127">
        <f ca="1">SUMIF($K46:$K55,'保育課設定シート（非表示にする）'!$A$5,$M46:$M55)</f>
        <v>0</v>
      </c>
      <c r="N59" s="147"/>
      <c r="O59" s="147"/>
      <c r="P59" s="145"/>
      <c r="Q59" s="145"/>
      <c r="R59" s="145"/>
      <c r="S59" s="145"/>
      <c r="T59" s="149"/>
      <c r="U59" s="149"/>
      <c r="X59" s="212">
        <f ca="1">SUMIF($K46:$K55,'保育課設定シート（非表示にする）'!$A$5,$Y46:$Y55)</f>
        <v>0</v>
      </c>
      <c r="Y59" s="212"/>
    </row>
    <row r="60" spans="1:34" ht="24" customHeight="1" thickBot="1" x14ac:dyDescent="0.2">
      <c r="A60" s="9"/>
      <c r="D60" s="12"/>
      <c r="G60" s="8" t="s">
        <v>11</v>
      </c>
      <c r="H60" s="208">
        <f ca="1">H58+H59</f>
        <v>0</v>
      </c>
      <c r="I60" s="209"/>
      <c r="J60" s="209"/>
      <c r="K60" s="210"/>
      <c r="L60" s="128" t="s">
        <v>54</v>
      </c>
      <c r="M60" s="14">
        <f ca="1">ROUNDDOWN(H60,0)+TIME(HOUR(H60),0,0)</f>
        <v>0</v>
      </c>
      <c r="N60" s="148"/>
      <c r="O60" s="147"/>
      <c r="P60" s="152"/>
      <c r="Q60" s="152"/>
      <c r="R60" s="152"/>
      <c r="S60" s="152"/>
      <c r="T60" s="152"/>
      <c r="U60" s="2"/>
      <c r="X60" s="213">
        <f t="shared" ref="X60:Y60" ca="1" si="31">X58+X59</f>
        <v>0</v>
      </c>
      <c r="Y60" s="214">
        <f t="shared" si="31"/>
        <v>0</v>
      </c>
    </row>
    <row r="61" spans="1:34" ht="3.9" customHeight="1" x14ac:dyDescent="0.45">
      <c r="A61" s="26"/>
      <c r="B61" s="25"/>
      <c r="C61" s="25"/>
      <c r="D61" s="25"/>
      <c r="E61" s="25"/>
      <c r="F61" s="25"/>
      <c r="G61" s="25"/>
      <c r="H61" s="25"/>
      <c r="I61" s="25"/>
      <c r="J61" s="27"/>
      <c r="K61" s="28"/>
      <c r="L61" s="28"/>
      <c r="M61" s="28"/>
      <c r="N61" s="29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</row>
  </sheetData>
  <sheetProtection algorithmName="SHA-512" hashValue="87jEJyshvCvGbLUI2i4zPnXBw+YoGb+N7rfcH5g0VIJb6li4yLG2YIaAJvfLn7R3Sz4psEzHDvfZeKAr1hwz9Q==" saltValue="PhtruIT8RlWy7XiDdHFvuw==" spinCount="100000" sheet="1" selectLockedCells="1"/>
  <mergeCells count="92">
    <mergeCell ref="H60:K60"/>
    <mergeCell ref="X60:Y60"/>
    <mergeCell ref="H57:K57"/>
    <mergeCell ref="X57:Y57"/>
    <mergeCell ref="H58:K58"/>
    <mergeCell ref="X58:Y58"/>
    <mergeCell ref="H59:K59"/>
    <mergeCell ref="X59:Y59"/>
    <mergeCell ref="Y44:Y45"/>
    <mergeCell ref="E45:G45"/>
    <mergeCell ref="H45:J45"/>
    <mergeCell ref="P45:Q45"/>
    <mergeCell ref="R45:S45"/>
    <mergeCell ref="T45:U45"/>
    <mergeCell ref="M44:M45"/>
    <mergeCell ref="N44:O45"/>
    <mergeCell ref="P44:V44"/>
    <mergeCell ref="W44:W45"/>
    <mergeCell ref="X44:X45"/>
    <mergeCell ref="A44:C45"/>
    <mergeCell ref="D44:D45"/>
    <mergeCell ref="E44:J44"/>
    <mergeCell ref="K44:K45"/>
    <mergeCell ref="L44:L45"/>
    <mergeCell ref="H41:K41"/>
    <mergeCell ref="X41:Y41"/>
    <mergeCell ref="A43:C43"/>
    <mergeCell ref="D43:F43"/>
    <mergeCell ref="W43:Y43"/>
    <mergeCell ref="H38:K38"/>
    <mergeCell ref="X38:Y38"/>
    <mergeCell ref="H39:K39"/>
    <mergeCell ref="X39:Y39"/>
    <mergeCell ref="H40:K40"/>
    <mergeCell ref="X40:Y40"/>
    <mergeCell ref="L25:L26"/>
    <mergeCell ref="Y25:Y26"/>
    <mergeCell ref="E26:G26"/>
    <mergeCell ref="H26:J26"/>
    <mergeCell ref="P26:Q26"/>
    <mergeCell ref="R26:S26"/>
    <mergeCell ref="T26:U26"/>
    <mergeCell ref="M25:M26"/>
    <mergeCell ref="N25:O26"/>
    <mergeCell ref="P25:V25"/>
    <mergeCell ref="W25:W26"/>
    <mergeCell ref="X25:X26"/>
    <mergeCell ref="D5:F5"/>
    <mergeCell ref="A25:C26"/>
    <mergeCell ref="D25:D26"/>
    <mergeCell ref="E25:J25"/>
    <mergeCell ref="K25:K26"/>
    <mergeCell ref="W5:Y5"/>
    <mergeCell ref="A5:C5"/>
    <mergeCell ref="H22:K22"/>
    <mergeCell ref="X22:Y22"/>
    <mergeCell ref="A24:C24"/>
    <mergeCell ref="D24:F24"/>
    <mergeCell ref="W24:Y24"/>
    <mergeCell ref="X6:X7"/>
    <mergeCell ref="Y6:Y7"/>
    <mergeCell ref="E7:G7"/>
    <mergeCell ref="H7:J7"/>
    <mergeCell ref="P7:Q7"/>
    <mergeCell ref="R7:S7"/>
    <mergeCell ref="T7:U7"/>
    <mergeCell ref="L6:L7"/>
    <mergeCell ref="M6:M7"/>
    <mergeCell ref="A1:U1"/>
    <mergeCell ref="V1:Y1"/>
    <mergeCell ref="A2:D2"/>
    <mergeCell ref="E2:K2"/>
    <mergeCell ref="N2:Y4"/>
    <mergeCell ref="E3:I3"/>
    <mergeCell ref="J3:K3"/>
    <mergeCell ref="A3:D3"/>
    <mergeCell ref="A4:D4"/>
    <mergeCell ref="E4:I4"/>
    <mergeCell ref="J4:K4"/>
    <mergeCell ref="X21:Y21"/>
    <mergeCell ref="A6:C7"/>
    <mergeCell ref="D6:D7"/>
    <mergeCell ref="E6:J6"/>
    <mergeCell ref="K6:K7"/>
    <mergeCell ref="H21:K21"/>
    <mergeCell ref="P6:V6"/>
    <mergeCell ref="W6:W7"/>
    <mergeCell ref="N6:O7"/>
    <mergeCell ref="H19:K19"/>
    <mergeCell ref="X19:Y19"/>
    <mergeCell ref="H20:K20"/>
    <mergeCell ref="X20:Y20"/>
  </mergeCells>
  <phoneticPr fontId="1"/>
  <conditionalFormatting sqref="A8:Y55">
    <cfRule type="expression" dxfId="113" priority="15">
      <formula>AND(CELL("protect",A8)=1,OR(a="",A8=a),$C8=$C$8)</formula>
    </cfRule>
    <cfRule type="expression" dxfId="112" priority="16">
      <formula>AND(CELL("protect",A8)=0,OR(a="",A8=a))</formula>
    </cfRule>
  </conditionalFormatting>
  <conditionalFormatting sqref="B8:B55">
    <cfRule type="expression" dxfId="111" priority="18">
      <formula>AND($C8=$C$8,NOT(AND(B8="",COUNTBLANK($D8:$T8)&lt;10)),NOT(AND(B7="",COUNTBLANK($D7:$T7)&lt;10)))</formula>
    </cfRule>
    <cfRule type="expression" dxfId="110" priority="19">
      <formula>AND($C8=$C$8,NOT(AND(B8="",COUNTBLANK($D8:$T8)&lt;10)),NOT(AND(B9="",COUNTBLANK($D9:$T9)&lt;10)))</formula>
    </cfRule>
    <cfRule type="expression" dxfId="109" priority="20">
      <formula>AND($C8=$C$8,NOT(AND(B8="",COUNTBLANK($D8:$T8)&lt;10)))</formula>
    </cfRule>
  </conditionalFormatting>
  <conditionalFormatting sqref="E8:E55">
    <cfRule type="expression" dxfId="108" priority="23">
      <formula>AND($C8=$C$8,OR(NOT($E8=""),$G8&amp;$H8&amp;$J8&amp;$N8&amp;$P8&amp;$R8&amp;$T8=""))</formula>
    </cfRule>
    <cfRule type="expression" dxfId="107" priority="22">
      <formula>AND($C8=$C$8,OR(NOT($E8=""),$G8&amp;$H8&amp;$J8&amp;$N8&amp;$P8&amp;$R8&amp;$T8=""),OR(NOT($E9=""),$G9&amp;$H9&amp;$J9&amp;$N9&amp;$P9&amp;$R9&amp;$T9=""))</formula>
    </cfRule>
    <cfRule type="expression" dxfId="106" priority="21">
      <formula>AND($C8=$C$8,OR(NOT($E8=""),$G8&amp;$H8&amp;$J8&amp;$N8&amp;$P8&amp;$R8&amp;$T8=""),OR(NOT($E7=""),$G7&amp;$H7&amp;$J7&amp;$N7&amp;$P7&amp;$R7&amp;$T7=""))</formula>
    </cfRule>
  </conditionalFormatting>
  <conditionalFormatting sqref="G8:G55">
    <cfRule type="expression" dxfId="105" priority="26">
      <formula>AND($C8=$C$8,OR(NOT($G8=""),$H8&amp;$J8&amp;$N8&amp;$P8&amp;$R8&amp;$T8=""))</formula>
    </cfRule>
    <cfRule type="expression" dxfId="104" priority="25">
      <formula>AND($C8=$C$8,OR(NOT($G8=""),$H8&amp;$J8&amp;$N8&amp;$P8&amp;$R8&amp;$T8=""),IF($F7=":",OR(NOT($G7=""),$H7&amp;$J7&amp;$N7&amp;$P7&amp;$R7&amp;$T7=""),1))</formula>
    </cfRule>
    <cfRule type="expression" dxfId="103" priority="24">
      <formula>AND($C8=$C$8,OR(NOT($G8=""),$H8&amp;$J8&amp;$N8&amp;$P8&amp;$R8&amp;$T8=""),OR(NOT($G9=""),$H9&amp;$J9&amp;$N9&amp;$P9&amp;$R9&amp;$T9=""))</formula>
    </cfRule>
  </conditionalFormatting>
  <conditionalFormatting sqref="H8:H55">
    <cfRule type="expression" dxfId="98" priority="38">
      <formula>AND($C8=$C$8,NOT(H8=""),COUNTIF(終了時範囲,H8)=0)</formula>
    </cfRule>
  </conditionalFormatting>
  <conditionalFormatting sqref="H20:H21 M20:M21">
    <cfRule type="expression" dxfId="97" priority="39">
      <formula>$H20+$H21&gt;0</formula>
    </cfRule>
  </conditionalFormatting>
  <conditionalFormatting sqref="H39:H40 M39:M40">
    <cfRule type="expression" dxfId="96" priority="5">
      <formula>$H39+$H40&gt;0</formula>
    </cfRule>
  </conditionalFormatting>
  <conditionalFormatting sqref="H58:H59 M58:M59">
    <cfRule type="expression" dxfId="95" priority="1">
      <formula>$H58+$H59&gt;0</formula>
    </cfRule>
  </conditionalFormatting>
  <conditionalFormatting sqref="M8:M55">
    <cfRule type="expression" dxfId="90" priority="14">
      <formula>AND($C8=$C$8,$L8=0)</formula>
    </cfRule>
  </conditionalFormatting>
  <conditionalFormatting sqref="M22">
    <cfRule type="expression" dxfId="89" priority="41">
      <formula>$H22&gt;0</formula>
    </cfRule>
  </conditionalFormatting>
  <conditionalFormatting sqref="M41">
    <cfRule type="expression" dxfId="88" priority="7">
      <formula>$H41&gt;0</formula>
    </cfRule>
  </conditionalFormatting>
  <conditionalFormatting sqref="M60">
    <cfRule type="expression" dxfId="87" priority="3">
      <formula>$H60&gt;0</formula>
    </cfRule>
  </conditionalFormatting>
  <conditionalFormatting sqref="N8:N55">
    <cfRule type="expression" dxfId="86" priority="27">
      <formula>AND($C8=$C$8,OR(NOT($N8=""),$P8&amp;$R8&amp;$T8=""))</formula>
    </cfRule>
    <cfRule type="expression" dxfId="85" priority="28">
      <formula>AND($C8=$C$8,OR(NOT($N8=""),$P8&amp;$R8&amp;$T8=""),OR(NOT($N9=""),$P9&amp;$R9&amp;$T9=""))</formula>
    </cfRule>
    <cfRule type="expression" dxfId="84" priority="29">
      <formula>AND($C8=$C$8,OR(NOT($N8=""),$P8&amp;$R8&amp;$T8=""),IF($F7=":",OR(NOT($N7=""),$P7&amp;$R7&amp;$T7=""),1))</formula>
    </cfRule>
  </conditionalFormatting>
  <conditionalFormatting sqref="V8:W55">
    <cfRule type="expression" dxfId="83" priority="17">
      <formula>$N8=""</formula>
    </cfRule>
  </conditionalFormatting>
  <conditionalFormatting sqref="X8:Y55">
    <cfRule type="expression" dxfId="82" priority="13">
      <formula>AND($C8=$C$10,$L8=0)</formula>
    </cfRule>
  </conditionalFormatting>
  <conditionalFormatting sqref="X20:Y21">
    <cfRule type="expression" dxfId="81" priority="40">
      <formula>COUNTIF($H19:$S21,"&gt;"&amp;0)&gt;0</formula>
    </cfRule>
  </conditionalFormatting>
  <conditionalFormatting sqref="X22:Y22">
    <cfRule type="expression" dxfId="80" priority="42">
      <formula>H22&gt;0</formula>
    </cfRule>
  </conditionalFormatting>
  <conditionalFormatting sqref="X39:Y40">
    <cfRule type="expression" dxfId="79" priority="6">
      <formula>COUNTIF($H38:$S40,"&gt;"&amp;0)&gt;0</formula>
    </cfRule>
  </conditionalFormatting>
  <conditionalFormatting sqref="X41:Y41">
    <cfRule type="expression" dxfId="78" priority="8">
      <formula>H41&gt;0</formula>
    </cfRule>
  </conditionalFormatting>
  <conditionalFormatting sqref="X58:Y59">
    <cfRule type="expression" dxfId="77" priority="2">
      <formula>COUNTIF($H57:$S59,"&gt;"&amp;0)&gt;0</formula>
    </cfRule>
  </conditionalFormatting>
  <conditionalFormatting sqref="X60:Y60">
    <cfRule type="expression" dxfId="76" priority="4">
      <formula>H60&gt;0</formula>
    </cfRule>
  </conditionalFormatting>
  <dataValidations count="4">
    <dataValidation type="whole" imeMode="off" operator="greaterThanOrEqual" allowBlank="1" showInputMessage="1" showErrorMessage="1" sqref="R8:R17 R27:R36 R46:R55" xr:uid="{00000000-0002-0000-0300-000000000000}">
      <formula1>0</formula1>
    </dataValidation>
    <dataValidation type="whole" imeMode="disabled" operator="greaterThanOrEqual" allowBlank="1" showInputMessage="1" showErrorMessage="1" sqref="P8:P17 T8:T17 N8:N17 P27:P36 T27:T36 N27:N36 P46:P55 T46:T55 N46:N55" xr:uid="{00000000-0002-0000-0300-000001000000}">
      <formula1>0</formula1>
    </dataValidation>
    <dataValidation type="list" imeMode="disabled" allowBlank="1" showInputMessage="1" showErrorMessage="1" error="以下についてご確認ください。_x000a_①開始時間より前の時間になっていないか。_x000a_②開始時間が日中で終了時間が夜間、もしくはその逆になっていないか。_x000a_③日付が変わる際の終了時間を「24時」ではなく「0時」と表記しようとしていないか。_x000a_④数値以外を入力していないか。" sqref="H8:H17 H27:H36 H46:H55" xr:uid="{00000000-0002-0000-0300-000002000000}">
      <formula1>終了時範囲</formula1>
    </dataValidation>
    <dataValidation type="list" allowBlank="1" showErrorMessage="1" sqref="J8:J17 J27:J36 J46:J55" xr:uid="{00000000-0002-0000-0300-000003000000}">
      <formula1>終了分範囲</formula1>
    </dataValidation>
  </dataValidations>
  <printOptions horizontalCentered="1" verticalCentered="1"/>
  <pageMargins left="0.23622047244094491" right="0.23622047244094491" top="0.19685039370078741" bottom="0.11811023622047245" header="0.31496062992125984" footer="0.15748031496062992"/>
  <pageSetup paperSize="9" scale="56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6" id="{257B30B9-68C7-4749-8281-4E61557DBCFC}">
            <xm:f>AND($C8=$C$8,OR(NOT($G8=""),$H8&amp;$J8&amp;$N8&amp;$P8&amp;$R8&amp;$T8=""),OR(AND(NOT($H8=""),COUNTIF(OFFSET('保育課設定シート（非表示にする）'!$G$2,MATCH($E8,'保育課設定シート（非表示にする）'!$G$3:$G$27,0),0,IF(OR($E8="",COUNTIF('保育課設定シート（非表示にする）'!$G$10:$G$24,$E8)),24,IF($E8&gt;=22,26,9))-MATCH($E8,'保育課設定シート（非表示にする）'!$G$3:$G$27,0)),$H8)&gt;0),$J8&amp;$N8&amp;$P8&amp;$R8&amp;$T8=""))</xm:f>
            <x14:dxf>
              <border>
                <right style="thin">
                  <color auto="1"/>
                </right>
                <vertical/>
                <horizontal/>
              </border>
            </x14:dxf>
          </x14:cfRule>
          <xm:sqref>G8:G55</xm:sqref>
        </x14:conditionalFormatting>
        <x14:conditionalFormatting xmlns:xm="http://schemas.microsoft.com/office/excel/2006/main">
          <x14:cfRule type="expression" priority="37" id="{C62527B1-3EE1-4C07-8ACD-D951B20C3F2B}">
            <xm:f>AND($C8=$C$8,OR(AND(NOT($H8=""),COUNTIF(OFFSET('保育課設定シート（非表示にする）'!$G$2,MATCH($E8,'保育課設定シート（非表示にする）'!$G$3:$G$27,0),0,IF(OR($E8="",COUNTIF('保育課設定シート（非表示にする）'!$G$10:$G$24,$E8)),24,IF($E8&gt;=22,26,9))-MATCH($E8,'保育課設定シート（非表示にする）'!$G$3:$G$27,0)),$H8)&gt;0),$J8&amp;$N8&amp;$P8&amp;$R8&amp;$T8=""),IF($F7=":",OR(AND(NOT($H7=""),COUNTIF(OFFSET('保育課設定シート（非表示にする）'!$G$2,MATCH(OFFSET($E8,-1,0),'保育課設定シート（非表示にする）'!$G$3:$G$27,0),0,IF(OR(OFFSET($E8,-1,0)="",COUNTIF('保育課設定シート（非表示にする）'!$G$10:$G$24,OFFSET($E8,-1,0))),24,IF(OFFSET($E8,-1,0)&gt;=22,26,9))-MATCH(OFFSET($E8,-1,0),'保育課設定シート（非表示にする）'!$G$3:$G$27,0)),$H7)&gt;0),$J7&amp;$N7&amp;$P7&amp;$R7&amp;$T7=""),1))</xm:f>
            <x14:dxf>
              <border>
                <top style="thin">
                  <color auto="1"/>
                </top>
                <vertical/>
                <horizontal/>
              </border>
            </x14:dxf>
          </x14:cfRule>
          <x14:cfRule type="expression" priority="31" id="{0572B647-D677-4B32-8282-3FB3FECC4DA2}">
            <xm:f>AND($C8=$C$8,OR(AND(NOT($H8=""),COUNTIF(OFFSET('保育課設定シート（非表示にする）'!$G$2,MATCH($E8,'保育課設定シート（非表示にする）'!$G$3:$G$27,0),0,IF(OR($E8="",COUNTIF('保育課設定シート（非表示にする）'!$G$10:$G$24,$E8)),24,IF($E8&gt;=22,26,9))-MATCH($E8,'保育課設定シート（非表示にする）'!$G$3:$G$27,0)),$H8)&gt;0),$J8&amp;$N8&amp;$P8&amp;$R8&amp;$T8=""))</xm:f>
            <x14:dxf>
              <border>
                <right/>
                <vertical/>
                <horizontal/>
              </border>
            </x14:dxf>
          </x14:cfRule>
          <x14:cfRule type="expression" priority="30" id="{2772B6A3-CE37-4F8D-B448-3D3E37EFF5E6}">
            <xm:f>AND($C8=$C$8,OR(AND(NOT($H8=""),COUNTIF(OFFSET('保育課設定シート（非表示にする）'!$G$2,MATCH($E8,'保育課設定シート（非表示にする）'!$G$3:$G$27,0),0,IF(OR($E8="",COUNTIF('保育課設定シート（非表示にする）'!$G$10:$G$24,$E8)),24,IF($E8&gt;=22,26,9))-MATCH($E8,'保育課設定シート（非表示にする）'!$G$3:$G$27,0)),$H8)&gt;0),$J8&amp;$N8&amp;$P8&amp;$R8&amp;$T8=""),OR(AND(NOT($H9=""),COUNTIF(OFFSET('保育課設定シート（非表示にする）'!$G$2,MATCH(OFFSET($E8,1,0),'保育課設定シート（非表示にする）'!$G$3:$G$27,0),0,IF(OR(OFFSET($E8,1,0)="",COUNTIF('保育課設定シート（非表示にする）'!$G$10:$G$24,OFFSET($E8,1,0))),24,IF(OFFSET($E8,1,0)&gt;=22,26,9))-MATCH(OFFSET($E8,1,0),'保育課設定シート（非表示にする）'!$G$3:$G$27,0)),$H9)&gt;0),$J9&amp;$N9&amp;$P9&amp;$R9&amp;$T9=""))</xm:f>
            <x14:dxf>
              <border>
                <bottom style="thin">
                  <color auto="1"/>
                </bottom>
                <vertical/>
                <horizontal/>
              </border>
            </x14:dxf>
          </x14:cfRule>
          <xm:sqref>H8:H55</xm:sqref>
        </x14:conditionalFormatting>
        <x14:conditionalFormatting xmlns:xm="http://schemas.microsoft.com/office/excel/2006/main">
          <x14:cfRule type="expression" priority="33" id="{42DBEC47-FAE5-4F24-91A3-534C37561033}">
            <xm:f>AND($C8=$C$8,OR(NOT(OR($J8="",COUNTIF(OFFSET('保育課設定シート（非表示にする）'!$G$3,IF($E8&lt;$H8,0,$G8+1),0,IF(OR(AND($E8&lt;7,$H8=7),AND($E8&lt;22,$H8=22),$H8=24),1,60-IF($E8&lt;$H8,0,$G8+1))),$J8)=0)),$N8&amp;$P8&amp;$R8&amp;$T8=""))</xm:f>
            <x14:dxf>
              <border>
                <left/>
                <right style="thin">
                  <color auto="1"/>
                </right>
                <vertical/>
                <horizontal/>
              </border>
            </x14:dxf>
          </x14:cfRule>
          <x14:cfRule type="expression" priority="32" id="{8A29134D-CA93-499E-B36D-7EF4674989C7}">
            <xm:f>AND($C8=$C$8,OR(NOT(OR($J8="",COUNTIF(OFFSET('保育課設定シート（非表示にする）'!$G$3,IF($E8&lt;$H8,0,$G8+1),0,IF(OR(AND($E8&lt;7,$H8=7),AND($E8&lt;22,$H8=22),$H8=24),1,60-IF($E8&lt;$H8,0,$G8+1))),$J8)=0)),$N8&amp;$P8&amp;$R8&amp;$T8=""),IF($F7=":",OR(NOT(OR($J7="",COUNTIF(OFFSET('保育課設定シート（非表示にする）'!$G$3,IF($E7&lt;$H7,0,$G7+1),0,IF(OR(AND($E7&lt;7,$H7=7),AND($E7&lt;22,$H7=22),$H7=24),1,60-IF($E7&lt;$H7,0,$G7+1))),$J7)=0)),$N7&amp;$P7&amp;$R7&amp;$T7=""),1))</xm:f>
            <x14:dxf>
              <border>
                <top style="thin">
                  <color auto="1"/>
                </top>
                <vertical/>
                <horizontal/>
              </border>
            </x14:dxf>
          </x14:cfRule>
          <x14:cfRule type="expression" priority="34" id="{63C43B3A-807D-4BD3-A167-FA4A39D14AE7}">
            <xm:f>AND($C8=$C$8,COUNTIF(OFFSET('保育課設定シート（非表示にする）'!$G$3,IF($E8&lt;$H8,0,$G8+1),0,IF(OR(AND($E8&lt;7,$H8=7),AND($E8&lt;22,$H8=22),$H8=24),1,60-IF($E8&lt;$H8,0,$G8+1))),J8)=0,NOT(J8=""))</xm:f>
            <x14:dxf>
              <font>
                <strike/>
              </font>
              <numFmt numFmtId="177" formatCode="00"/>
            </x14:dxf>
          </x14:cfRule>
          <x14:cfRule type="expression" priority="35" id="{C766E89C-425F-4A1C-BF15-49563E3F772B}">
            <xm:f>AND($C8=$C$8,OR(NOT(OR($J8="",COUNTIF(OFFSET('保育課設定シート（非表示にする）'!$G$3,IF($E8&lt;$H8,0,$G8+1),0,IF(OR(AND($E8&lt;7,$H8=7),AND($E8&lt;22,$H8=22),$H8=24),1,60-IF($E8&lt;$H8,0,$G8+1))),$J8)=0)),$N8&amp;$P8&amp;$R8&amp;$T8=""),OR(NOT(OR($J9="",COUNTIF(OFFSET('保育課設定シート（非表示にする）'!$G$3,IF($E9&lt;$H9,0,$G9+1),0,IF(OR(AND($E9&lt;7,$H9=7),AND($E9&lt;22,$H9=22),$H9=24),1,60-IF($E9&lt;$H9,0,$G9+1))),$J9)=0)),$N9&amp;$P9&amp;$R9&amp;$T9=""))</xm:f>
            <x14:dxf>
              <border>
                <bottom style="thin">
                  <color auto="1"/>
                </bottom>
                <vertical/>
                <horizontal/>
              </border>
            </x14:dxf>
          </x14:cfRule>
          <xm:sqref>J8:J55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imeMode="disabled" allowBlank="1" showInputMessage="1" showErrorMessage="1" error="0～23の間の整数を入力してください。" xr:uid="{00000000-0002-0000-0300-000004000000}">
          <x14:formula1>
            <xm:f>'保育課設定シート（非表示にする）'!$G$3:$G$26</xm:f>
          </x14:formula1>
          <xm:sqref>E8:E17 E27:E36 E46:E55</xm:sqref>
        </x14:dataValidation>
        <x14:dataValidation type="list" imeMode="disabled" allowBlank="1" showInputMessage="1" showErrorMessage="1" error="0～59の間の整数を入力してください。" xr:uid="{00000000-0002-0000-0300-000005000000}">
          <x14:formula1>
            <xm:f>'保育課設定シート（非表示にする）'!$G$3:$G$62</xm:f>
          </x14:formula1>
          <xm:sqref>G8:G17 G27:G36 G46:G55</xm:sqref>
        </x14:dataValidation>
        <x14:dataValidation type="list" allowBlank="1" showInputMessage="1" showErrorMessage="1" error="「共同保育」の場合は、「〇」を選択してください" xr:uid="{00000000-0002-0000-0300-000007000000}">
          <x14:formula1>
            <xm:f>'保育課設定シート（非表示にする）'!$A$5</xm:f>
          </x14:formula1>
          <xm:sqref>D8:D17 D27:D36 D46:D55</xm:sqref>
        </x14:dataValidation>
        <x14:dataValidation type="list" imeMode="disabled" operator="equal" allowBlank="1" showInputMessage="1" showErrorMessage="1" xr:uid="{00000000-0002-0000-0300-000006000000}">
          <x14:formula1>
            <xm:f>OFFSET('保育課設定シート（非表示にする）'!$G$4,0,0,DATE(YEAR(年度まとめ!$F$2),$A8+1,1)-DATE(YEAR(年度まとめ!$F$2),$A8,1))</xm:f>
          </x14:formula1>
          <xm:sqref>B8:B17 B46:B55 B27:B36</xm:sqref>
        </x14:dataValidation>
        <x14:dataValidation type="whole" imeMode="disabled" operator="equal" allowBlank="1" showInputMessage="1" showErrorMessage="1" xr:uid="{00000000-0002-0000-0300-000008000000}">
          <x14:formula1>
            <xm:f>DAY(DATE(YEAR(年度まとめ!$F$2),MOD($A8+8,12)+4,$B8))</xm:f>
          </x14:formula1>
          <xm:sqref>B8:B17 B46:B55 B27:B36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9BFF"/>
    <pageSetUpPr fitToPage="1"/>
  </sheetPr>
  <dimension ref="A1:AH61"/>
  <sheetViews>
    <sheetView showGridLines="0" view="pageBreakPreview" topLeftCell="A3" zoomScaleNormal="100" zoomScaleSheetLayoutView="100" workbookViewId="0">
      <selection activeCell="B8" sqref="B8"/>
    </sheetView>
  </sheetViews>
  <sheetFormatPr defaultColWidth="9" defaultRowHeight="15.9" customHeight="1" x14ac:dyDescent="0.45"/>
  <cols>
    <col min="1" max="1" width="4.59765625" style="8" customWidth="1"/>
    <col min="2" max="4" width="2.59765625" style="8" customWidth="1"/>
    <col min="5" max="5" width="4.59765625" style="8" customWidth="1"/>
    <col min="6" max="6" width="2.59765625" style="8" customWidth="1"/>
    <col min="7" max="8" width="4.59765625" style="8" customWidth="1"/>
    <col min="9" max="9" width="2.59765625" style="8" customWidth="1"/>
    <col min="10" max="10" width="4.59765625" style="8" customWidth="1"/>
    <col min="11" max="11" width="2.59765625" style="8" customWidth="1"/>
    <col min="12" max="13" width="14.59765625" style="8" customWidth="1"/>
    <col min="14" max="14" width="8.59765625" style="8" customWidth="1"/>
    <col min="15" max="15" width="2.59765625" style="8" customWidth="1"/>
    <col min="16" max="16" width="8.59765625" style="8" customWidth="1"/>
    <col min="17" max="17" width="2.59765625" style="8" customWidth="1"/>
    <col min="18" max="18" width="8.59765625" style="8" customWidth="1"/>
    <col min="19" max="19" width="2.59765625" style="8" customWidth="1"/>
    <col min="20" max="20" width="8.59765625" style="8" customWidth="1"/>
    <col min="21" max="21" width="2.59765625" style="8" customWidth="1"/>
    <col min="22" max="25" width="10.59765625" style="8" customWidth="1"/>
    <col min="26" max="26" width="14.3984375" style="8" hidden="1" customWidth="1"/>
    <col min="27" max="28" width="4.59765625" style="8" hidden="1" customWidth="1"/>
    <col min="29" max="30" width="13.5" style="8" hidden="1" customWidth="1"/>
    <col min="31" max="32" width="4.59765625" style="8" hidden="1" customWidth="1"/>
    <col min="33" max="34" width="13.5" style="8" hidden="1" customWidth="1"/>
    <col min="35" max="16384" width="9" style="8"/>
  </cols>
  <sheetData>
    <row r="1" spans="1:34" ht="32.1" customHeight="1" x14ac:dyDescent="0.45">
      <c r="A1" s="242" t="str">
        <f ca="1">"ベビーシッター利用内訳表("&amp;IF(D5&lt;10," ","")&amp;DBCS(D5)&amp;IF(D5&lt;10," ","")&amp;"月～"&amp;IF(D43&lt;10," ","")&amp;DBCS(D43)&amp;IF(D43&lt;10," ","")&amp;"月)"</f>
        <v>ベビーシッター利用内訳表( １ 月～ ３ 月)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3" t="s">
        <v>52</v>
      </c>
      <c r="W1" s="243"/>
      <c r="X1" s="243"/>
      <c r="Y1" s="243"/>
    </row>
    <row r="2" spans="1:34" ht="32.1" customHeight="1" x14ac:dyDescent="0.2">
      <c r="A2" s="235" t="s">
        <v>7</v>
      </c>
      <c r="B2" s="235"/>
      <c r="C2" s="235"/>
      <c r="D2" s="235"/>
      <c r="E2" s="245" t="str">
        <f>IF(年度まとめ!$B$2="","",年度まとめ!$B$2)</f>
        <v/>
      </c>
      <c r="F2" s="246"/>
      <c r="G2" s="246"/>
      <c r="H2" s="246"/>
      <c r="I2" s="246"/>
      <c r="J2" s="246"/>
      <c r="K2" s="247"/>
      <c r="L2" s="30"/>
      <c r="M2" s="30"/>
      <c r="N2" s="244" t="str">
        <f>'保育課設定シート（非表示にする）'!$A$8</f>
        <v>≪注意事項≫
１　割引等を受けた場合には、本用紙に記載のうえ、その理由がわかる書類の写しを添付してください。 
２　対象児童が2人以上いる場合は、児童ごとに分けてご提出ください。 
３　夜間帯（22:00～翌7:00）をご利用いただいた場合は、行を分けて記入してください。
　　また、日付が変わる（深夜0:00を超える）場合も同様に、行を分けて記入してください。
４　ピンク色のセルに入力してください。</v>
      </c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</row>
    <row r="3" spans="1:34" ht="32.1" customHeight="1" x14ac:dyDescent="0.2">
      <c r="A3" s="235" t="s">
        <v>23</v>
      </c>
      <c r="B3" s="235"/>
      <c r="C3" s="235"/>
      <c r="D3" s="235"/>
      <c r="E3" s="236">
        <f ca="1">SUM(M22,M41,M60)</f>
        <v>0</v>
      </c>
      <c r="F3" s="236"/>
      <c r="G3" s="236"/>
      <c r="H3" s="236"/>
      <c r="I3" s="237"/>
      <c r="J3" s="238" t="s">
        <v>9</v>
      </c>
      <c r="K3" s="239"/>
      <c r="L3" s="13"/>
      <c r="M3" s="13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</row>
    <row r="4" spans="1:34" ht="32.1" customHeight="1" x14ac:dyDescent="0.2">
      <c r="A4" s="235" t="s">
        <v>42</v>
      </c>
      <c r="B4" s="235"/>
      <c r="C4" s="235"/>
      <c r="D4" s="235"/>
      <c r="E4" s="248">
        <f ca="1">SUM(X22,X41,X60)</f>
        <v>0</v>
      </c>
      <c r="F4" s="248"/>
      <c r="G4" s="248"/>
      <c r="H4" s="248"/>
      <c r="I4" s="249"/>
      <c r="J4" s="240" t="s">
        <v>4</v>
      </c>
      <c r="K4" s="241"/>
      <c r="L4" s="4"/>
      <c r="M4" s="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</row>
    <row r="5" spans="1:34" ht="36" customHeight="1" x14ac:dyDescent="0.3">
      <c r="A5" s="234" t="str">
        <f ca="1">IF(年度まとめ!$F$2="","",TEXT(DATE(YEAR(年度まとめ!$F$2),MOD(D5+8,12)+4,1),"ggge"))&amp;"年"</f>
        <v>令和9年</v>
      </c>
      <c r="B5" s="234"/>
      <c r="C5" s="234"/>
      <c r="D5" s="233">
        <f ca="1">MOD(_xlfn.SHEET()*3-2+ROUNDDOWN(ROW()/19,0)-1,12)+1</f>
        <v>1</v>
      </c>
      <c r="E5" s="233"/>
      <c r="F5" s="233"/>
      <c r="G5" s="13" t="s">
        <v>37</v>
      </c>
      <c r="H5" s="4"/>
      <c r="I5" s="4"/>
      <c r="J5" s="10"/>
      <c r="K5" s="11"/>
      <c r="L5" s="11"/>
      <c r="M5" s="11"/>
      <c r="N5" s="7"/>
      <c r="O5" s="7"/>
      <c r="P5" s="7"/>
      <c r="Q5" s="7"/>
      <c r="R5" s="7"/>
      <c r="T5" s="116"/>
      <c r="U5" s="116"/>
      <c r="V5" s="116"/>
      <c r="W5" s="229" t="str">
        <f>"※補助上限額(1時間あたり)
日中( 7:00～22:00):"&amp;TEXT(限①,"#,#")&amp;"円
夜間(22:00～24:00, 0:00～ 7:00):"&amp;TEXT(限②,"#,#")&amp;"円"</f>
        <v>※補助上限額(1時間あたり)
日中( 7:00～22:00):2,500円
夜間(22:00～24:00, 0:00～ 7:00):3,500円</v>
      </c>
      <c r="X5" s="229"/>
      <c r="Y5" s="229"/>
    </row>
    <row r="6" spans="1:34" ht="15.9" customHeight="1" x14ac:dyDescent="0.45">
      <c r="A6" s="222" t="s">
        <v>0</v>
      </c>
      <c r="B6" s="222"/>
      <c r="C6" s="222"/>
      <c r="D6" s="217" t="s">
        <v>5</v>
      </c>
      <c r="E6" s="222" t="s">
        <v>8</v>
      </c>
      <c r="F6" s="222"/>
      <c r="G6" s="222"/>
      <c r="H6" s="222"/>
      <c r="I6" s="222"/>
      <c r="J6" s="222"/>
      <c r="K6" s="223" t="s">
        <v>6</v>
      </c>
      <c r="L6" s="224" t="s">
        <v>10</v>
      </c>
      <c r="M6" s="217" t="s">
        <v>53</v>
      </c>
      <c r="N6" s="215" t="s">
        <v>16</v>
      </c>
      <c r="O6" s="216"/>
      <c r="P6" s="224" t="s">
        <v>14</v>
      </c>
      <c r="Q6" s="232"/>
      <c r="R6" s="232"/>
      <c r="S6" s="232"/>
      <c r="T6" s="232"/>
      <c r="U6" s="232"/>
      <c r="V6" s="232"/>
      <c r="W6" s="217" t="s">
        <v>27</v>
      </c>
      <c r="X6" s="218" t="s">
        <v>21</v>
      </c>
      <c r="Y6" s="218" t="s">
        <v>24</v>
      </c>
    </row>
    <row r="7" spans="1:34" ht="36" customHeight="1" thickBot="1" x14ac:dyDescent="0.5">
      <c r="A7" s="222"/>
      <c r="B7" s="231"/>
      <c r="C7" s="222"/>
      <c r="D7" s="230"/>
      <c r="E7" s="231" t="s">
        <v>1</v>
      </c>
      <c r="F7" s="231"/>
      <c r="G7" s="231"/>
      <c r="H7" s="231" t="s">
        <v>2</v>
      </c>
      <c r="I7" s="231"/>
      <c r="J7" s="231"/>
      <c r="K7" s="217"/>
      <c r="L7" s="225"/>
      <c r="M7" s="228"/>
      <c r="N7" s="226"/>
      <c r="O7" s="227"/>
      <c r="P7" s="215" t="s">
        <v>19</v>
      </c>
      <c r="Q7" s="216"/>
      <c r="R7" s="215" t="s">
        <v>18</v>
      </c>
      <c r="S7" s="216"/>
      <c r="T7" s="217" t="s">
        <v>17</v>
      </c>
      <c r="U7" s="217"/>
      <c r="V7" s="172" t="s">
        <v>15</v>
      </c>
      <c r="W7" s="230"/>
      <c r="X7" s="218"/>
      <c r="Y7" s="218"/>
    </row>
    <row r="8" spans="1:34" s="99" customFormat="1" ht="24" customHeight="1" thickTop="1" thickBot="1" x14ac:dyDescent="0.2">
      <c r="A8" s="86">
        <f ca="1">$D5</f>
        <v>1</v>
      </c>
      <c r="B8" s="87"/>
      <c r="C8" s="88" t="s">
        <v>3</v>
      </c>
      <c r="D8" s="32"/>
      <c r="E8" s="89"/>
      <c r="F8" s="90" t="s">
        <v>36</v>
      </c>
      <c r="G8" s="91"/>
      <c r="H8" s="89"/>
      <c r="I8" s="90" t="s">
        <v>36</v>
      </c>
      <c r="J8" s="92"/>
      <c r="K8" s="34" t="str" cm="1">
        <f t="array" aca="1" ref="K8" ca="1">IF(OR(開始時="",COUNTIF('保育課設定シート（非表示にする）'!$G$10:$G$24,開始時)),"",'保育課設定シート（非表示にする）'!$A$5)</f>
        <v/>
      </c>
      <c r="L8" s="171">
        <f ca="1">IF(OR(COUNTBLANK($E8:$J8)&gt;0,COUNTIF(終了時範囲,終了時)=0,COUNTIF(終了分範囲,終了分)=0),0,IF(AND(開始時&gt;=22,TIME(終了時,終了分,0)&lt;TIME(1,0,0)),1,TIME(終了時,終了分,0))-TIME(開始時,開始分,0))</f>
        <v>0</v>
      </c>
      <c r="M8" s="120">
        <f ca="1">AG8-MIN($AG$19,AG8)</f>
        <v>0</v>
      </c>
      <c r="N8" s="94"/>
      <c r="O8" s="95" t="s">
        <v>4</v>
      </c>
      <c r="P8" s="96"/>
      <c r="Q8" s="95" t="s">
        <v>4</v>
      </c>
      <c r="R8" s="96"/>
      <c r="S8" s="95" t="s">
        <v>4</v>
      </c>
      <c r="T8" s="96"/>
      <c r="U8" s="95" t="s">
        <v>4</v>
      </c>
      <c r="V8" s="97">
        <f>P8-R8+T8</f>
        <v>0</v>
      </c>
      <c r="W8" s="97">
        <f>N8-V8</f>
        <v>0</v>
      </c>
      <c r="X8" s="122">
        <f ca="1">ROUNDDOWN(ROUND($M8*24*上限,5),0)</f>
        <v>0</v>
      </c>
      <c r="Y8" s="122">
        <f ca="1">MIN(W8:X8)</f>
        <v>0</v>
      </c>
      <c r="Z8" s="117">
        <f ca="1">$L8-ROUNDDOWN(MIN(TIME(0,MINUTE($H$22),0),MAX(0,$L8-($W8/IF($K8="",限①,限②)/24)))*24*60,0)/24/60</f>
        <v>0</v>
      </c>
      <c r="AA8" s="119">
        <f ca="1">MAX(ROUNDDOWN(限①/60,0)-(ROUNDDOWN(上限/60,0)-MAX(ROUNDDOWN(Z8*24*上限,0)-$W8,0)),0)</f>
        <v>0</v>
      </c>
      <c r="AB8" s="98">
        <f ca="1">IF(AA8=0,60,RANK(AA8,AA$8:AA$17))</f>
        <v>60</v>
      </c>
      <c r="AC8" s="117">
        <f ca="1">Z8-TIME(0,IF(MINUTE($Z$19)&gt;=$AB8,1,0),0)</f>
        <v>0</v>
      </c>
      <c r="AD8" s="117">
        <f ca="1">AC8-IF(上限=限①,MIN($AC$19,AC8),0)</f>
        <v>0</v>
      </c>
      <c r="AE8" s="119">
        <f ca="1">MAX(ROUNDDOWN(限②/60,0)-(ROUNDDOWN(上限/60,0)-MAX(ROUNDDOWN(AD8*24*上限,0)-$W8,0)),0)</f>
        <v>0</v>
      </c>
      <c r="AF8" s="99">
        <f t="shared" ref="AF8:AF17" ca="1" si="0">IF(AE8=0,60,RANK(AE8,AE$8:AE$17))</f>
        <v>60</v>
      </c>
      <c r="AG8" s="117">
        <f ca="1">AD8-TIME(0,IF(MINUTE(AD$19)&gt;=$AF8,1,0),0)</f>
        <v>0</v>
      </c>
      <c r="AH8" s="117">
        <f ca="1">AG8-MIN($AG$19,AG8)</f>
        <v>0</v>
      </c>
    </row>
    <row r="9" spans="1:34" s="99" customFormat="1" ht="24" customHeight="1" thickTop="1" thickBot="1" x14ac:dyDescent="0.2">
      <c r="A9" s="100">
        <f ca="1">A8</f>
        <v>1</v>
      </c>
      <c r="B9" s="101"/>
      <c r="C9" s="102" t="s">
        <v>3</v>
      </c>
      <c r="D9" s="41"/>
      <c r="E9" s="103"/>
      <c r="F9" s="104" t="s">
        <v>35</v>
      </c>
      <c r="G9" s="105"/>
      <c r="H9" s="103"/>
      <c r="I9" s="104" t="s">
        <v>35</v>
      </c>
      <c r="J9" s="106"/>
      <c r="K9" s="42" t="str">
        <f>IF(OR($E9="",COUNTIF('保育課設定シート（非表示にする）'!$G$10:$G$24,$E9)),"",'保育課設定シート（非表示にする）'!$A$5)</f>
        <v/>
      </c>
      <c r="L9" s="107">
        <f ca="1">IF(OR(COUNTBLANK($E9:$J9)&gt;0,COUNTIF(終了時範囲,終了時)=0,COUNTIF(終了分範囲,終了分)=0),0,IF(AND(開始時&gt;=22,TIME(終了時,終了分,0)&lt;TIME(1,0,0)),1,TIME(終了時,終了分,0))-TIME(開始時,開始分,0))</f>
        <v>0</v>
      </c>
      <c r="M9" s="121">
        <f ca="1">AG9-MIN($AG$19-(SUM($AG$8:$AG8)-SUM($AH$8:$AH8)),AG9)</f>
        <v>0</v>
      </c>
      <c r="N9" s="108"/>
      <c r="O9" s="109" t="s">
        <v>4</v>
      </c>
      <c r="P9" s="110"/>
      <c r="Q9" s="109" t="s">
        <v>4</v>
      </c>
      <c r="R9" s="110"/>
      <c r="S9" s="109" t="s">
        <v>4</v>
      </c>
      <c r="T9" s="110"/>
      <c r="U9" s="109" t="s">
        <v>4</v>
      </c>
      <c r="V9" s="111">
        <f t="shared" ref="V9:V17" si="1">P9-R9+T9</f>
        <v>0</v>
      </c>
      <c r="W9" s="111">
        <f>N9-V9</f>
        <v>0</v>
      </c>
      <c r="X9" s="123">
        <f ca="1">ROUNDDOWN(ROUND($M9*24*上限,5),0)</f>
        <v>0</v>
      </c>
      <c r="Y9" s="123">
        <f t="shared" ref="Y9:Y17" ca="1" si="2">MIN(W9:X9)</f>
        <v>0</v>
      </c>
      <c r="Z9" s="117">
        <f ca="1">$L9-MAX(0,ROUNDDOWN(MIN(TIME(0,MINUTE($H$22),0)-SUM($L$8:$L8)+SUM(Z$8:Z8),MAX(0,$L9-($W9/IF($K9="",限①,限②)/24)))*24*60,0)/24/60)</f>
        <v>0</v>
      </c>
      <c r="AA9" s="119">
        <f ca="1">MAX(ROUNDDOWN(限①/60,0)-(ROUNDDOWN(上限/60,0)-MAX(ROUNDDOWN(Z9*24*上限,0)-$W9,0)),0)</f>
        <v>0</v>
      </c>
      <c r="AB9" s="99">
        <f t="shared" ref="AB9:AB17" ca="1" si="3">IF(AA9=0,60,RANK(AA9,AA$8:AA$17))</f>
        <v>60</v>
      </c>
      <c r="AC9" s="117">
        <f t="shared" ref="AC9:AC17" ca="1" si="4">Z9-TIME(0,IF(MINUTE($Z$19)&gt;=$AB9,1,0),0)</f>
        <v>0</v>
      </c>
      <c r="AD9" s="117">
        <f ca="1">AC9-IF(上限=限①,MIN($AC$19-(SUM($AC$8:$AC8)-SUM($AD$8:$AD8)),AC9),0)</f>
        <v>0</v>
      </c>
      <c r="AE9" s="98">
        <f ca="1">MAX(ROUNDDOWN(限②/60,0)-(ROUNDDOWN(上限/60,0)-MAX(ROUNDDOWN(AD9*24*上限,0)-$W9,0)),0)</f>
        <v>0</v>
      </c>
      <c r="AF9" s="99">
        <f t="shared" ca="1" si="0"/>
        <v>60</v>
      </c>
      <c r="AG9" s="117">
        <f t="shared" ref="AG9:AG17" ca="1" si="5">AD9-TIME(0,IF(MINUTE(AD$19)&gt;=$AF9,1,0),0)</f>
        <v>0</v>
      </c>
      <c r="AH9" s="117">
        <f ca="1">AG9-MIN($AG$19-(SUM($AG$8:$AG8)-SUM($AH$8:$AH8)),AG9)</f>
        <v>0</v>
      </c>
    </row>
    <row r="10" spans="1:34" s="99" customFormat="1" ht="24" customHeight="1" thickTop="1" thickBot="1" x14ac:dyDescent="0.2">
      <c r="A10" s="112">
        <f t="shared" ref="A10:A17" ca="1" si="6">A9</f>
        <v>1</v>
      </c>
      <c r="B10" s="87"/>
      <c r="C10" s="95" t="s">
        <v>3</v>
      </c>
      <c r="D10" s="37"/>
      <c r="E10" s="89"/>
      <c r="F10" s="90" t="s">
        <v>35</v>
      </c>
      <c r="G10" s="91"/>
      <c r="H10" s="89"/>
      <c r="I10" s="90" t="s">
        <v>35</v>
      </c>
      <c r="J10" s="92"/>
      <c r="K10" s="33" t="str">
        <f>IF(OR($E10="",COUNTIF('保育課設定シート（非表示にする）'!$G$10:$G$24,$E10)),"",'保育課設定シート（非表示にする）'!$A$5)</f>
        <v/>
      </c>
      <c r="L10" s="171">
        <f ca="1">IF(OR(COUNTBLANK($E10:$J10)&gt;0,COUNTIF(終了時範囲,終了時)=0,COUNTIF(終了分範囲,終了分)=0),0,IF(AND(開始時&gt;=22,TIME(終了時,終了分,0)&lt;TIME(1,0,0)),1,TIME(終了時,終了分,0))-TIME(開始時,開始分,0))</f>
        <v>0</v>
      </c>
      <c r="M10" s="120">
        <f ca="1">AG10-MIN($AG$19-(SUM($AG$8:$AG9)-SUM($AH$8:$AH9)),AG10)</f>
        <v>0</v>
      </c>
      <c r="N10" s="94"/>
      <c r="O10" s="95" t="s">
        <v>4</v>
      </c>
      <c r="P10" s="96"/>
      <c r="Q10" s="95" t="s">
        <v>4</v>
      </c>
      <c r="R10" s="96"/>
      <c r="S10" s="95" t="s">
        <v>4</v>
      </c>
      <c r="T10" s="96"/>
      <c r="U10" s="95" t="s">
        <v>4</v>
      </c>
      <c r="V10" s="97">
        <f t="shared" si="1"/>
        <v>0</v>
      </c>
      <c r="W10" s="97">
        <f t="shared" ref="W10:W17" si="7">N10-V10</f>
        <v>0</v>
      </c>
      <c r="X10" s="122">
        <f ca="1">ROUNDDOWN(ROUND($M10*24*上限,5),0)</f>
        <v>0</v>
      </c>
      <c r="Y10" s="122">
        <f t="shared" ca="1" si="2"/>
        <v>0</v>
      </c>
      <c r="Z10" s="117">
        <f ca="1">$L10-MAX(0,ROUNDDOWN(MIN(TIME(0,MINUTE($H$22),0)-SUM($L$8:$L9)+SUM(Z$8:Z9),MAX(0,$L10-($W10/IF($K10="",限①,限②)/24)))*24*60,0)/24/60)</f>
        <v>0</v>
      </c>
      <c r="AA10" s="119">
        <f ca="1">MAX(ROUNDDOWN(限①/60,0)-(ROUNDDOWN(上限/60,0)-MAX(ROUNDDOWN(Z10*24*上限,0)-$W10,0)),0)</f>
        <v>0</v>
      </c>
      <c r="AB10" s="99">
        <f t="shared" ca="1" si="3"/>
        <v>60</v>
      </c>
      <c r="AC10" s="117">
        <f t="shared" ca="1" si="4"/>
        <v>0</v>
      </c>
      <c r="AD10" s="117">
        <f ca="1">AC10-IF(上限=限①,MIN($AC$19-(SUM($AC$8:$AC9)-SUM($AD$8:$AD9)),AC10),0)</f>
        <v>0</v>
      </c>
      <c r="AE10" s="98">
        <f ca="1">MAX(ROUNDDOWN(限②/60,0)-(ROUNDDOWN(上限/60,0)-MAX(ROUNDDOWN(AD10*24*上限,0)-$W10,0)),0)</f>
        <v>0</v>
      </c>
      <c r="AF10" s="99">
        <f t="shared" ca="1" si="0"/>
        <v>60</v>
      </c>
      <c r="AG10" s="117">
        <f t="shared" ca="1" si="5"/>
        <v>0</v>
      </c>
      <c r="AH10" s="117">
        <f ca="1">AG10-MIN($AG$19-(SUM($AG$8:$AG9)-SUM($AH$8:$AH9)),AG10)</f>
        <v>0</v>
      </c>
    </row>
    <row r="11" spans="1:34" s="99" customFormat="1" ht="24" customHeight="1" thickTop="1" thickBot="1" x14ac:dyDescent="0.2">
      <c r="A11" s="100">
        <f t="shared" ca="1" si="6"/>
        <v>1</v>
      </c>
      <c r="B11" s="101"/>
      <c r="C11" s="102" t="s">
        <v>3</v>
      </c>
      <c r="D11" s="43"/>
      <c r="E11" s="103"/>
      <c r="F11" s="104" t="s">
        <v>35</v>
      </c>
      <c r="G11" s="105"/>
      <c r="H11" s="103"/>
      <c r="I11" s="104" t="s">
        <v>35</v>
      </c>
      <c r="J11" s="106"/>
      <c r="K11" s="39" t="str">
        <f>IF(OR($E11="",COUNTIF('保育課設定シート（非表示にする）'!$G$10:$G$24,$E11)),"",'保育課設定シート（非表示にする）'!$A$5)</f>
        <v/>
      </c>
      <c r="L11" s="107">
        <f ca="1">IF(OR(COUNTBLANK($E11:$J11)&gt;0,COUNTIF(終了時範囲,終了時)=0,COUNTIF(終了分範囲,終了分)=0),0,IF(AND(開始時&gt;=22,TIME(終了時,終了分,0)&lt;TIME(1,0,0)),1,TIME(終了時,終了分,0))-TIME(開始時,開始分,0))</f>
        <v>0</v>
      </c>
      <c r="M11" s="121">
        <f ca="1">AG11-MIN($AG$19-(SUM($AG$8:$AG10)-SUM($AH$8:$AH10)),AG11)</f>
        <v>0</v>
      </c>
      <c r="N11" s="108"/>
      <c r="O11" s="109" t="s">
        <v>4</v>
      </c>
      <c r="P11" s="110"/>
      <c r="Q11" s="109" t="s">
        <v>4</v>
      </c>
      <c r="R11" s="110"/>
      <c r="S11" s="109" t="s">
        <v>4</v>
      </c>
      <c r="T11" s="110"/>
      <c r="U11" s="109" t="s">
        <v>4</v>
      </c>
      <c r="V11" s="111">
        <f t="shared" si="1"/>
        <v>0</v>
      </c>
      <c r="W11" s="111">
        <f t="shared" si="7"/>
        <v>0</v>
      </c>
      <c r="X11" s="123">
        <f ca="1">ROUNDDOWN(ROUND($M11*24*上限,5),0)</f>
        <v>0</v>
      </c>
      <c r="Y11" s="123">
        <f t="shared" ca="1" si="2"/>
        <v>0</v>
      </c>
      <c r="Z11" s="117">
        <f ca="1">$L11-MAX(0,ROUNDDOWN(MIN(TIME(0,MINUTE($H$22),0)-SUM($L$8:$L10)+SUM(Z$8:Z10),MAX(0,$L11-($W11/IF($K11="",限①,限②)/24)))*24*60,0)/24/60)</f>
        <v>0</v>
      </c>
      <c r="AA11" s="119">
        <f ca="1">MAX(ROUNDDOWN(限①/60,0)-(ROUNDDOWN(上限/60,0)-MAX(ROUNDDOWN(Z11*24*上限,0)-$W11,0)),0)</f>
        <v>0</v>
      </c>
      <c r="AB11" s="99">
        <f t="shared" ca="1" si="3"/>
        <v>60</v>
      </c>
      <c r="AC11" s="117">
        <f t="shared" ca="1" si="4"/>
        <v>0</v>
      </c>
      <c r="AD11" s="117">
        <f ca="1">AC11-IF(上限=限①,MIN($AC$19-(SUM($AC$8:$AC10)-SUM($AD$8:$AD10)),AC11),0)</f>
        <v>0</v>
      </c>
      <c r="AE11" s="98">
        <f ca="1">MAX(ROUNDDOWN(限②/60,0)-(ROUNDDOWN(上限/60,0)-MAX(ROUNDDOWN(AD11*24*上限,0)-$W11,0)),0)</f>
        <v>0</v>
      </c>
      <c r="AF11" s="99">
        <f t="shared" ca="1" si="0"/>
        <v>60</v>
      </c>
      <c r="AG11" s="117">
        <f t="shared" ca="1" si="5"/>
        <v>0</v>
      </c>
      <c r="AH11" s="117">
        <f ca="1">AG11-MIN($AG$19-(SUM($AG$8:$AG10)-SUM($AH$8:$AH10)),AG11)</f>
        <v>0</v>
      </c>
    </row>
    <row r="12" spans="1:34" s="99" customFormat="1" ht="24" customHeight="1" thickTop="1" thickBot="1" x14ac:dyDescent="0.2">
      <c r="A12" s="112">
        <f t="shared" ca="1" si="6"/>
        <v>1</v>
      </c>
      <c r="B12" s="87"/>
      <c r="C12" s="95" t="s">
        <v>3</v>
      </c>
      <c r="D12" s="35"/>
      <c r="E12" s="89"/>
      <c r="F12" s="90" t="s">
        <v>35</v>
      </c>
      <c r="G12" s="91"/>
      <c r="H12" s="89"/>
      <c r="I12" s="90" t="s">
        <v>35</v>
      </c>
      <c r="J12" s="92"/>
      <c r="K12" s="36" t="str">
        <f>IF(OR($E12="",COUNTIF('保育課設定シート（非表示にする）'!$G$10:$G$24,$E12)),"",'保育課設定シート（非表示にする）'!$A$5)</f>
        <v/>
      </c>
      <c r="L12" s="171">
        <f ca="1">IF(OR(COUNTBLANK($E12:$J12)&gt;0,COUNTIF(終了時範囲,終了時)=0,COUNTIF(終了分範囲,終了分)=0),0,IF(AND(開始時&gt;=22,TIME(終了時,終了分,0)&lt;TIME(1,0,0)),1,TIME(終了時,終了分,0))-TIME(開始時,開始分,0))</f>
        <v>0</v>
      </c>
      <c r="M12" s="120">
        <f ca="1">AG12-MIN($AG$19-(SUM($AG$8:$AG11)-SUM($AH$8:$AH11)),AG12)</f>
        <v>0</v>
      </c>
      <c r="N12" s="94"/>
      <c r="O12" s="95" t="s">
        <v>4</v>
      </c>
      <c r="P12" s="96"/>
      <c r="Q12" s="95" t="s">
        <v>4</v>
      </c>
      <c r="R12" s="96"/>
      <c r="S12" s="95" t="s">
        <v>4</v>
      </c>
      <c r="T12" s="96"/>
      <c r="U12" s="95" t="s">
        <v>4</v>
      </c>
      <c r="V12" s="97">
        <f t="shared" si="1"/>
        <v>0</v>
      </c>
      <c r="W12" s="97">
        <f t="shared" si="7"/>
        <v>0</v>
      </c>
      <c r="X12" s="122">
        <f ca="1">ROUNDDOWN(ROUND($M12*24*上限,5),0)</f>
        <v>0</v>
      </c>
      <c r="Y12" s="122">
        <f t="shared" ca="1" si="2"/>
        <v>0</v>
      </c>
      <c r="Z12" s="117">
        <f ca="1">$L12-MAX(0,ROUNDDOWN(MIN(TIME(0,MINUTE($H$22),0)-SUM($L$8:$L11)+SUM(Z$8:Z11),MAX(0,$L12-($W12/IF($K12="",限①,限②)/24)))*24*60,0)/24/60)</f>
        <v>0</v>
      </c>
      <c r="AA12" s="119">
        <f ca="1">MAX(ROUNDDOWN(限①/60,0)-(ROUNDDOWN(上限/60,0)-MAX(ROUNDDOWN(Z12*24*上限,0)-$W12,0)),0)</f>
        <v>0</v>
      </c>
      <c r="AB12" s="99">
        <f t="shared" ca="1" si="3"/>
        <v>60</v>
      </c>
      <c r="AC12" s="117">
        <f t="shared" ca="1" si="4"/>
        <v>0</v>
      </c>
      <c r="AD12" s="117">
        <f ca="1">AC12-IF(上限=限①,MIN($AC$19-(SUM($AC$8:$AC11)-SUM($AD$8:$AD11)),AC12),0)</f>
        <v>0</v>
      </c>
      <c r="AE12" s="98">
        <f ca="1">MAX(ROUNDDOWN(限②/60,0)-(ROUNDDOWN(上限/60,0)-MAX(ROUNDDOWN(AD12*24*上限,0)-$W12,0)),0)</f>
        <v>0</v>
      </c>
      <c r="AF12" s="99">
        <f t="shared" ca="1" si="0"/>
        <v>60</v>
      </c>
      <c r="AG12" s="117">
        <f t="shared" ca="1" si="5"/>
        <v>0</v>
      </c>
      <c r="AH12" s="117">
        <f ca="1">AG12-MIN($AG$19-(SUM($AG$8:$AG11)-SUM($AH$8:$AH11)),AG12)</f>
        <v>0</v>
      </c>
    </row>
    <row r="13" spans="1:34" s="99" customFormat="1" ht="24" customHeight="1" thickTop="1" thickBot="1" x14ac:dyDescent="0.2">
      <c r="A13" s="100">
        <f t="shared" ca="1" si="6"/>
        <v>1</v>
      </c>
      <c r="B13" s="101"/>
      <c r="C13" s="102" t="s">
        <v>3</v>
      </c>
      <c r="D13" s="41"/>
      <c r="E13" s="103"/>
      <c r="F13" s="104" t="s">
        <v>35</v>
      </c>
      <c r="G13" s="105"/>
      <c r="H13" s="103"/>
      <c r="I13" s="104" t="s">
        <v>35</v>
      </c>
      <c r="J13" s="106"/>
      <c r="K13" s="42" t="str">
        <f>IF(OR($E13="",COUNTIF('保育課設定シート（非表示にする）'!$G$10:$G$24,$E13)),"",'保育課設定シート（非表示にする）'!$A$5)</f>
        <v/>
      </c>
      <c r="L13" s="107">
        <f ca="1">IF(OR(COUNTBLANK($E13:$J13)&gt;0,COUNTIF(終了時範囲,終了時)=0,COUNTIF(終了分範囲,終了分)=0),0,IF(AND(開始時&gt;=22,TIME(終了時,終了分,0)&lt;TIME(1,0,0)),1,TIME(終了時,終了分,0))-TIME(開始時,開始分,0))</f>
        <v>0</v>
      </c>
      <c r="M13" s="121">
        <f ca="1">AG13-MIN($AG$19-(SUM($AG$8:$AG12)-SUM($AH$8:$AH12)),AG13)</f>
        <v>0</v>
      </c>
      <c r="N13" s="108"/>
      <c r="O13" s="109" t="s">
        <v>4</v>
      </c>
      <c r="P13" s="110"/>
      <c r="Q13" s="109" t="s">
        <v>4</v>
      </c>
      <c r="R13" s="110"/>
      <c r="S13" s="109" t="s">
        <v>4</v>
      </c>
      <c r="T13" s="110"/>
      <c r="U13" s="109" t="s">
        <v>4</v>
      </c>
      <c r="V13" s="111">
        <f>P13-R13+T13</f>
        <v>0</v>
      </c>
      <c r="W13" s="111">
        <f t="shared" si="7"/>
        <v>0</v>
      </c>
      <c r="X13" s="123">
        <f ca="1">ROUNDDOWN(ROUND($M13*24*上限,5),0)</f>
        <v>0</v>
      </c>
      <c r="Y13" s="123">
        <f t="shared" ca="1" si="2"/>
        <v>0</v>
      </c>
      <c r="Z13" s="117">
        <f ca="1">$L13-MAX(0,ROUNDDOWN(MIN(TIME(0,MINUTE($H$22),0)-SUM($L$8:$L12)+SUM(Z$8:Z12),MAX(0,$L13-($W13/IF($K13="",限①,限②)/24)))*24*60,0)/24/60)</f>
        <v>0</v>
      </c>
      <c r="AA13" s="119">
        <f ca="1">MAX(ROUNDDOWN(限①/60,0)-(ROUNDDOWN(上限/60,0)-MAX(ROUNDDOWN(Z13*24*上限,0)-$W13,0)),0)</f>
        <v>0</v>
      </c>
      <c r="AB13" s="99">
        <f t="shared" ca="1" si="3"/>
        <v>60</v>
      </c>
      <c r="AC13" s="117">
        <f t="shared" ca="1" si="4"/>
        <v>0</v>
      </c>
      <c r="AD13" s="117">
        <f ca="1">AC13-IF(上限=限①,MIN($AC$19-(SUM($AC$8:$AC12)-SUM($AD$8:$AD12)),AC13),0)</f>
        <v>0</v>
      </c>
      <c r="AE13" s="98">
        <f ca="1">MAX(ROUNDDOWN(限②/60,0)-(ROUNDDOWN(上限/60,0)-MAX(ROUNDDOWN(AD13*24*上限,0)-$W13,0)),0)</f>
        <v>0</v>
      </c>
      <c r="AF13" s="99">
        <f t="shared" ca="1" si="0"/>
        <v>60</v>
      </c>
      <c r="AG13" s="117">
        <f t="shared" ca="1" si="5"/>
        <v>0</v>
      </c>
      <c r="AH13" s="117">
        <f ca="1">AG13-MIN($AG$19-(SUM($AG$8:$AG12)-SUM($AH$8:$AH12)),AG13)</f>
        <v>0</v>
      </c>
    </row>
    <row r="14" spans="1:34" s="99" customFormat="1" ht="24" customHeight="1" thickTop="1" thickBot="1" x14ac:dyDescent="0.2">
      <c r="A14" s="112">
        <f t="shared" ca="1" si="6"/>
        <v>1</v>
      </c>
      <c r="B14" s="87"/>
      <c r="C14" s="95" t="s">
        <v>3</v>
      </c>
      <c r="D14" s="35"/>
      <c r="E14" s="89"/>
      <c r="F14" s="90" t="s">
        <v>35</v>
      </c>
      <c r="G14" s="91"/>
      <c r="H14" s="89"/>
      <c r="I14" s="90" t="s">
        <v>35</v>
      </c>
      <c r="J14" s="92"/>
      <c r="K14" s="36" t="str">
        <f>IF(OR($E14="",COUNTIF('保育課設定シート（非表示にする）'!$G$10:$G$24,$E14)),"",'保育課設定シート（非表示にする）'!$A$5)</f>
        <v/>
      </c>
      <c r="L14" s="171">
        <f ca="1">IF(OR(COUNTBLANK($E14:$J14)&gt;0,COUNTIF(終了時範囲,終了時)=0,COUNTIF(終了分範囲,終了分)=0),0,IF(AND(開始時&gt;=22,TIME(終了時,終了分,0)&lt;TIME(1,0,0)),1,TIME(終了時,終了分,0))-TIME(開始時,開始分,0))</f>
        <v>0</v>
      </c>
      <c r="M14" s="120">
        <f ca="1">AG14-MIN($AG$19-(SUM($AG$8:$AG13)-SUM($AH$8:$AH13)),AG14)</f>
        <v>0</v>
      </c>
      <c r="N14" s="94"/>
      <c r="O14" s="95" t="s">
        <v>4</v>
      </c>
      <c r="P14" s="96"/>
      <c r="Q14" s="95" t="s">
        <v>4</v>
      </c>
      <c r="R14" s="96"/>
      <c r="S14" s="95" t="s">
        <v>4</v>
      </c>
      <c r="T14" s="96"/>
      <c r="U14" s="95" t="s">
        <v>4</v>
      </c>
      <c r="V14" s="97">
        <f t="shared" si="1"/>
        <v>0</v>
      </c>
      <c r="W14" s="97">
        <f t="shared" si="7"/>
        <v>0</v>
      </c>
      <c r="X14" s="122">
        <f ca="1">ROUNDDOWN(ROUND($M14*24*上限,5),0)</f>
        <v>0</v>
      </c>
      <c r="Y14" s="122">
        <f t="shared" ca="1" si="2"/>
        <v>0</v>
      </c>
      <c r="Z14" s="117">
        <f ca="1">$L14-MAX(0,ROUNDDOWN(MIN(TIME(0,MINUTE($H$22),0)-SUM($L$8:$L13)+SUM(Z$8:Z13),MAX(0,$L14-($W14/IF($K14="",限①,限②)/24)))*24*60,0)/24/60)</f>
        <v>0</v>
      </c>
      <c r="AA14" s="119">
        <f ca="1">MAX(ROUNDDOWN(限①/60,0)-(ROUNDDOWN(上限/60,0)-MAX(ROUNDDOWN(Z14*24*上限,0)-$W14,0)),0)</f>
        <v>0</v>
      </c>
      <c r="AB14" s="99">
        <f t="shared" ca="1" si="3"/>
        <v>60</v>
      </c>
      <c r="AC14" s="117">
        <f t="shared" ca="1" si="4"/>
        <v>0</v>
      </c>
      <c r="AD14" s="117">
        <f ca="1">AC14-IF(上限=限①,MIN($AC$19-(SUM($AC$8:$AC13)-SUM($AD$8:$AD13)),AC14),0)</f>
        <v>0</v>
      </c>
      <c r="AE14" s="98">
        <f ca="1">MAX(ROUNDDOWN(限②/60,0)-(ROUNDDOWN(上限/60,0)-MAX(ROUNDDOWN(AD14*24*上限,0)-$W14,0)),0)</f>
        <v>0</v>
      </c>
      <c r="AF14" s="99">
        <f t="shared" ca="1" si="0"/>
        <v>60</v>
      </c>
      <c r="AG14" s="117">
        <f t="shared" ca="1" si="5"/>
        <v>0</v>
      </c>
      <c r="AH14" s="117">
        <f ca="1">AG14-MIN($AG$19-(SUM($AG$8:$AG13)-SUM($AH$8:$AH13)),AG14)</f>
        <v>0</v>
      </c>
    </row>
    <row r="15" spans="1:34" s="99" customFormat="1" ht="24" customHeight="1" thickTop="1" thickBot="1" x14ac:dyDescent="0.2">
      <c r="A15" s="100">
        <f t="shared" ca="1" si="6"/>
        <v>1</v>
      </c>
      <c r="B15" s="101"/>
      <c r="C15" s="102" t="s">
        <v>3</v>
      </c>
      <c r="D15" s="41"/>
      <c r="E15" s="113"/>
      <c r="F15" s="104" t="s">
        <v>35</v>
      </c>
      <c r="G15" s="105"/>
      <c r="H15" s="103"/>
      <c r="I15" s="104" t="s">
        <v>35</v>
      </c>
      <c r="J15" s="106"/>
      <c r="K15" s="42" t="str">
        <f>IF(OR($E15="",COUNTIF('保育課設定シート（非表示にする）'!$G$10:$G$24,$E15)),"",'保育課設定シート（非表示にする）'!$A$5)</f>
        <v/>
      </c>
      <c r="L15" s="107">
        <f ca="1">IF(OR(COUNTBLANK($E15:$J15)&gt;0,COUNTIF(終了時範囲,終了時)=0,COUNTIF(終了分範囲,終了分)=0),0,IF(AND(開始時&gt;=22,TIME(終了時,終了分,0)&lt;TIME(1,0,0)),1,TIME(終了時,終了分,0))-TIME(開始時,開始分,0))</f>
        <v>0</v>
      </c>
      <c r="M15" s="121">
        <f ca="1">AG15-MIN($AG$19-(SUM($AG$8:$AG14)-SUM($AH$8:$AH14)),AG15)</f>
        <v>0</v>
      </c>
      <c r="N15" s="108"/>
      <c r="O15" s="109" t="s">
        <v>4</v>
      </c>
      <c r="P15" s="110"/>
      <c r="Q15" s="109" t="s">
        <v>4</v>
      </c>
      <c r="R15" s="110"/>
      <c r="S15" s="109" t="s">
        <v>4</v>
      </c>
      <c r="T15" s="110"/>
      <c r="U15" s="109" t="s">
        <v>4</v>
      </c>
      <c r="V15" s="111">
        <f t="shared" si="1"/>
        <v>0</v>
      </c>
      <c r="W15" s="111">
        <f t="shared" si="7"/>
        <v>0</v>
      </c>
      <c r="X15" s="123">
        <f ca="1">ROUNDDOWN(ROUND($M15*24*上限,5),0)</f>
        <v>0</v>
      </c>
      <c r="Y15" s="123">
        <f t="shared" ca="1" si="2"/>
        <v>0</v>
      </c>
      <c r="Z15" s="117">
        <f ca="1">$L15-MAX(0,ROUNDDOWN(MIN(TIME(0,MINUTE($H$22),0)-SUM($L$8:$L14)+SUM(Z$8:Z14),MAX(0,$L15-($W15/IF($K15="",限①,限②)/24)))*24*60,0)/24/60)</f>
        <v>0</v>
      </c>
      <c r="AA15" s="119">
        <f ca="1">MAX(ROUNDDOWN(限①/60,0)-(ROUNDDOWN(上限/60,0)-MAX(ROUNDDOWN(Z15*24*上限,0)-$W15,0)),0)</f>
        <v>0</v>
      </c>
      <c r="AB15" s="99">
        <f t="shared" ca="1" si="3"/>
        <v>60</v>
      </c>
      <c r="AC15" s="117">
        <f t="shared" ca="1" si="4"/>
        <v>0</v>
      </c>
      <c r="AD15" s="117">
        <f ca="1">AC15-IF(上限=限①,MIN($AC$19-(SUM($AC$8:$AC14)-SUM($AD$8:$AD14)),AC15),0)</f>
        <v>0</v>
      </c>
      <c r="AE15" s="98">
        <f ca="1">MAX(ROUNDDOWN(限②/60,0)-(ROUNDDOWN(上限/60,0)-MAX(ROUNDDOWN(AD15*24*上限,0)-$W15,0)),0)</f>
        <v>0</v>
      </c>
      <c r="AF15" s="99">
        <f t="shared" ca="1" si="0"/>
        <v>60</v>
      </c>
      <c r="AG15" s="117">
        <f t="shared" ca="1" si="5"/>
        <v>0</v>
      </c>
      <c r="AH15" s="117">
        <f ca="1">AG15-MIN($AG$19-(SUM($AG$8:$AG14)-SUM($AH$8:$AH14)),AG15)</f>
        <v>0</v>
      </c>
    </row>
    <row r="16" spans="1:34" s="99" customFormat="1" ht="24" customHeight="1" thickTop="1" thickBot="1" x14ac:dyDescent="0.2">
      <c r="A16" s="112">
        <f t="shared" ca="1" si="6"/>
        <v>1</v>
      </c>
      <c r="B16" s="87"/>
      <c r="C16" s="95" t="s">
        <v>3</v>
      </c>
      <c r="D16" s="35"/>
      <c r="E16" s="89"/>
      <c r="F16" s="90" t="s">
        <v>35</v>
      </c>
      <c r="G16" s="91"/>
      <c r="H16" s="89"/>
      <c r="I16" s="90" t="s">
        <v>35</v>
      </c>
      <c r="J16" s="92"/>
      <c r="K16" s="36" t="str">
        <f>IF(OR($E16="",COUNTIF('保育課設定シート（非表示にする）'!$G$10:$G$24,$E16)),"",'保育課設定シート（非表示にする）'!$A$5)</f>
        <v/>
      </c>
      <c r="L16" s="171">
        <f ca="1">IF(OR(COUNTBLANK($E16:$J16)&gt;0,COUNTIF(終了時範囲,終了時)=0,COUNTIF(終了分範囲,終了分)=0),0,IF(AND(開始時&gt;=22,TIME(終了時,終了分,0)&lt;TIME(1,0,0)),1,TIME(終了時,終了分,0))-TIME(開始時,開始分,0))</f>
        <v>0</v>
      </c>
      <c r="M16" s="120">
        <f ca="1">AG16-MIN($AG$19-(SUM($AG$8:$AG15)-SUM($AH$8:$AH15)),AG16)</f>
        <v>0</v>
      </c>
      <c r="N16" s="94"/>
      <c r="O16" s="95" t="s">
        <v>4</v>
      </c>
      <c r="P16" s="96"/>
      <c r="Q16" s="95" t="s">
        <v>4</v>
      </c>
      <c r="R16" s="96"/>
      <c r="S16" s="95" t="s">
        <v>4</v>
      </c>
      <c r="T16" s="96"/>
      <c r="U16" s="95" t="s">
        <v>4</v>
      </c>
      <c r="V16" s="97">
        <f t="shared" si="1"/>
        <v>0</v>
      </c>
      <c r="W16" s="97">
        <f t="shared" si="7"/>
        <v>0</v>
      </c>
      <c r="X16" s="122">
        <f ca="1">ROUNDDOWN(ROUND($M16*24*上限,5),0)</f>
        <v>0</v>
      </c>
      <c r="Y16" s="122">
        <f t="shared" ca="1" si="2"/>
        <v>0</v>
      </c>
      <c r="Z16" s="117">
        <f ca="1">$L16-MAX(0,ROUNDDOWN(MIN(TIME(0,MINUTE($H$22),0)-SUM($L$8:$L15)+SUM(Z$8:Z15),MAX(0,$L16-($W16/IF($K16="",限①,限②)/24)))*24*60,0)/24/60)</f>
        <v>0</v>
      </c>
      <c r="AA16" s="119">
        <f ca="1">MAX(ROUNDDOWN(限①/60,0)-(ROUNDDOWN(上限/60,0)-MAX(ROUNDDOWN(Z16*24*上限,0)-$W16,0)),0)</f>
        <v>0</v>
      </c>
      <c r="AB16" s="99">
        <f t="shared" ca="1" si="3"/>
        <v>60</v>
      </c>
      <c r="AC16" s="117">
        <f t="shared" ca="1" si="4"/>
        <v>0</v>
      </c>
      <c r="AD16" s="117">
        <f ca="1">AC16-IF(上限=限①,MIN($AC$19-(SUM($AC$8:$AC15)-SUM($AD$8:$AD15)),AC16),0)</f>
        <v>0</v>
      </c>
      <c r="AE16" s="98">
        <f ca="1">MAX(ROUNDDOWN(限②/60,0)-(ROUNDDOWN(上限/60,0)-MAX(ROUNDDOWN(AD16*24*上限,0)-$W16,0)),0)</f>
        <v>0</v>
      </c>
      <c r="AF16" s="99">
        <f t="shared" ca="1" si="0"/>
        <v>60</v>
      </c>
      <c r="AG16" s="117">
        <f t="shared" ca="1" si="5"/>
        <v>0</v>
      </c>
      <c r="AH16" s="117">
        <f ca="1">AG16-MIN($AG$19-(SUM($AG$8:$AG15)-SUM($AH$8:$AH15)),AG16)</f>
        <v>0</v>
      </c>
    </row>
    <row r="17" spans="1:34" s="99" customFormat="1" ht="24" customHeight="1" thickTop="1" thickBot="1" x14ac:dyDescent="0.2">
      <c r="A17" s="100">
        <f t="shared" ca="1" si="6"/>
        <v>1</v>
      </c>
      <c r="B17" s="101"/>
      <c r="C17" s="102" t="s">
        <v>3</v>
      </c>
      <c r="D17" s="38"/>
      <c r="E17" s="103"/>
      <c r="F17" s="104" t="s">
        <v>35</v>
      </c>
      <c r="G17" s="105"/>
      <c r="H17" s="103"/>
      <c r="I17" s="104" t="s">
        <v>35</v>
      </c>
      <c r="J17" s="106"/>
      <c r="K17" s="40" t="str">
        <f>IF(OR($E17="",COUNTIF('保育課設定シート（非表示にする）'!$G$10:$G$24,$E17)),"",'保育課設定シート（非表示にする）'!$A$5)</f>
        <v/>
      </c>
      <c r="L17" s="107">
        <f ca="1">IF(OR(COUNTBLANK($E17:$J17)&gt;0,COUNTIF(終了時範囲,終了時)=0,COUNTIF(終了分範囲,終了分)=0),0,IF(AND(開始時&gt;=22,TIME(終了時,終了分,0)&lt;TIME(1,0,0)),1,TIME(終了時,終了分,0))-TIME(開始時,開始分,0))</f>
        <v>0</v>
      </c>
      <c r="M17" s="121">
        <f ca="1">AG17-MIN($AG$19-(SUM($AG$8:$AG16)-SUM($AH$8:$AH16)),AG17)</f>
        <v>0</v>
      </c>
      <c r="N17" s="108"/>
      <c r="O17" s="102" t="s">
        <v>4</v>
      </c>
      <c r="P17" s="114"/>
      <c r="Q17" s="102" t="s">
        <v>4</v>
      </c>
      <c r="R17" s="114"/>
      <c r="S17" s="115" t="s">
        <v>4</v>
      </c>
      <c r="T17" s="114"/>
      <c r="U17" s="102" t="s">
        <v>4</v>
      </c>
      <c r="V17" s="111">
        <f t="shared" si="1"/>
        <v>0</v>
      </c>
      <c r="W17" s="111">
        <f t="shared" si="7"/>
        <v>0</v>
      </c>
      <c r="X17" s="123">
        <f ca="1">ROUNDDOWN(ROUND($M17*24*上限,5),0)</f>
        <v>0</v>
      </c>
      <c r="Y17" s="123">
        <f t="shared" ca="1" si="2"/>
        <v>0</v>
      </c>
      <c r="Z17" s="117">
        <f ca="1">$L17-MAX(0,ROUNDDOWN(MIN(TIME(0,MINUTE($H$22),0)-SUM($L$8:$L16)+SUM(Z$8:Z16),MAX(0,$L17-($W17/IF($K17="",限①,限②)/24)))*24*60,0)/24/60)</f>
        <v>0</v>
      </c>
      <c r="AA17" s="119">
        <f ca="1">MAX(ROUNDDOWN(限①/60,0)-(ROUNDDOWN(上限/60,0)-MAX(ROUNDDOWN(Z17*24*上限,0)-$W17,0)),0)</f>
        <v>0</v>
      </c>
      <c r="AB17" s="99">
        <f t="shared" ca="1" si="3"/>
        <v>60</v>
      </c>
      <c r="AC17" s="117">
        <f t="shared" ca="1" si="4"/>
        <v>0</v>
      </c>
      <c r="AD17" s="117">
        <f ca="1">AC17-IF(上限=限①,MIN($AC$19-(SUM($AC$8:$AC16)-SUM($AD$8:$AD16)),AC17),0)</f>
        <v>0</v>
      </c>
      <c r="AE17" s="98">
        <f ca="1">MAX(ROUNDDOWN(限②/60,0)-(ROUNDDOWN(上限/60,0)-MAX(ROUNDDOWN(AD17*24*上限,0)-$W17,0)),0)</f>
        <v>0</v>
      </c>
      <c r="AF17" s="99">
        <f t="shared" ca="1" si="0"/>
        <v>60</v>
      </c>
      <c r="AG17" s="117">
        <f t="shared" ca="1" si="5"/>
        <v>0</v>
      </c>
      <c r="AH17" s="117">
        <f ca="1">AG17-MIN($AG$19-(SUM($AG$8:$AG16)-SUM($AH$8:$AH16)),AG17)</f>
        <v>0</v>
      </c>
    </row>
    <row r="18" spans="1:34" s="4" customFormat="1" ht="3.9" customHeight="1" thickTop="1" x14ac:dyDescent="0.15">
      <c r="A18" s="141"/>
      <c r="B18" s="2"/>
      <c r="C18" s="2"/>
      <c r="D18" s="142"/>
      <c r="E18" s="2"/>
      <c r="F18" s="2"/>
      <c r="G18" s="2"/>
      <c r="H18" s="2"/>
      <c r="I18" s="2"/>
      <c r="J18" s="2"/>
      <c r="K18" s="142"/>
      <c r="L18" s="6"/>
      <c r="M18" s="6"/>
      <c r="N18" s="5"/>
      <c r="O18" s="2"/>
      <c r="P18" s="2"/>
      <c r="Q18" s="2"/>
      <c r="R18" s="2"/>
      <c r="S18" s="2"/>
      <c r="T18" s="2"/>
      <c r="U18" s="2"/>
      <c r="V18" s="2"/>
      <c r="W18" s="3"/>
      <c r="Z18" s="118"/>
      <c r="AA18" s="98"/>
    </row>
    <row r="19" spans="1:34" s="4" customFormat="1" ht="15.9" customHeight="1" x14ac:dyDescent="0.45">
      <c r="A19" s="141"/>
      <c r="C19" s="2"/>
      <c r="D19" s="142"/>
      <c r="H19" s="219" t="s">
        <v>20</v>
      </c>
      <c r="I19" s="220"/>
      <c r="J19" s="220"/>
      <c r="K19" s="221"/>
      <c r="M19" s="124" t="s">
        <v>23</v>
      </c>
      <c r="P19" s="146"/>
      <c r="Q19" s="146"/>
      <c r="R19" s="146"/>
      <c r="S19" s="146"/>
      <c r="T19" s="150"/>
      <c r="U19" s="151"/>
      <c r="X19" s="207" t="s">
        <v>24</v>
      </c>
      <c r="Y19" s="207"/>
      <c r="Z19" s="118">
        <f ca="1">SUM(Z8:Z17)-$M22</f>
        <v>0</v>
      </c>
      <c r="AC19" s="118">
        <f t="shared" ref="AC19:AD19" ca="1" si="8">SUM(AC8:AC17)-$M22</f>
        <v>0</v>
      </c>
      <c r="AD19" s="118">
        <f t="shared" ca="1" si="8"/>
        <v>0</v>
      </c>
      <c r="AG19" s="118">
        <f ca="1">SUM(AG8:AG17)-$M22</f>
        <v>0</v>
      </c>
    </row>
    <row r="20" spans="1:34" ht="24" customHeight="1" x14ac:dyDescent="0.15">
      <c r="A20" s="9"/>
      <c r="D20" s="12"/>
      <c r="G20" s="8" t="s">
        <v>22</v>
      </c>
      <c r="H20" s="208">
        <f ca="1">SUMIF($K8:$K17,"",$L8:$L17)</f>
        <v>0</v>
      </c>
      <c r="I20" s="209"/>
      <c r="J20" s="209"/>
      <c r="K20" s="210"/>
      <c r="M20" s="126">
        <f ca="1">SUMIF($K8:$K17,"",$M8:$M17)</f>
        <v>0</v>
      </c>
      <c r="N20" s="147"/>
      <c r="O20" s="147"/>
      <c r="P20" s="145"/>
      <c r="Q20" s="145"/>
      <c r="R20" s="145"/>
      <c r="S20" s="145"/>
      <c r="T20" s="151"/>
      <c r="U20" s="151"/>
      <c r="X20" s="211">
        <f ca="1">SUMIF($K8:$K17,"",$Y8:$Y17)</f>
        <v>0</v>
      </c>
      <c r="Y20" s="211"/>
    </row>
    <row r="21" spans="1:34" ht="24" customHeight="1" thickBot="1" x14ac:dyDescent="0.2">
      <c r="A21" s="9"/>
      <c r="D21" s="12"/>
      <c r="G21" s="8" t="s">
        <v>6</v>
      </c>
      <c r="H21" s="208">
        <f ca="1">SUMIF($K8:$K17,'保育課設定シート（非表示にする）'!$A$5,$L8:$L17)</f>
        <v>0</v>
      </c>
      <c r="I21" s="209"/>
      <c r="J21" s="209"/>
      <c r="K21" s="210"/>
      <c r="L21" s="125"/>
      <c r="M21" s="127">
        <f ca="1">SUMIF($K8:$K17,'保育課設定シート（非表示にする）'!$A$5,$M8:$M17)</f>
        <v>0</v>
      </c>
      <c r="N21" s="147"/>
      <c r="O21" s="147"/>
      <c r="P21" s="145"/>
      <c r="Q21" s="145"/>
      <c r="R21" s="145"/>
      <c r="S21" s="145"/>
      <c r="T21" s="149"/>
      <c r="U21" s="149"/>
      <c r="X21" s="212">
        <f ca="1">SUMIF($K8:$K17,'保育課設定シート（非表示にする）'!$A$5,$Y8:$Y17)</f>
        <v>0</v>
      </c>
      <c r="Y21" s="212"/>
    </row>
    <row r="22" spans="1:34" ht="24" customHeight="1" thickBot="1" x14ac:dyDescent="0.2">
      <c r="A22" s="9"/>
      <c r="D22" s="12"/>
      <c r="G22" s="8" t="s">
        <v>11</v>
      </c>
      <c r="H22" s="208">
        <f ca="1">H20+H21</f>
        <v>0</v>
      </c>
      <c r="I22" s="209"/>
      <c r="J22" s="209"/>
      <c r="K22" s="210"/>
      <c r="L22" s="128" t="s">
        <v>54</v>
      </c>
      <c r="M22" s="14">
        <f ca="1">ROUNDDOWN(H22,0)+TIME(HOUR(H22),0,0)</f>
        <v>0</v>
      </c>
      <c r="N22" s="148"/>
      <c r="O22" s="147"/>
      <c r="P22" s="152"/>
      <c r="Q22" s="152"/>
      <c r="R22" s="152"/>
      <c r="S22" s="152"/>
      <c r="T22" s="152"/>
      <c r="U22" s="2"/>
      <c r="X22" s="213">
        <f t="shared" ref="X22:Y22" ca="1" si="9">X20+X21</f>
        <v>0</v>
      </c>
      <c r="Y22" s="214">
        <f t="shared" si="9"/>
        <v>0</v>
      </c>
    </row>
    <row r="23" spans="1:34" ht="3.9" customHeight="1" x14ac:dyDescent="0.45">
      <c r="A23" s="26"/>
      <c r="B23" s="25"/>
      <c r="C23" s="25"/>
      <c r="D23" s="25"/>
      <c r="E23" s="25"/>
      <c r="F23" s="25"/>
      <c r="G23" s="25"/>
      <c r="H23" s="25"/>
      <c r="I23" s="25"/>
      <c r="J23" s="27"/>
      <c r="K23" s="28"/>
      <c r="L23" s="28"/>
      <c r="M23" s="28"/>
      <c r="N23" s="29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1:34" ht="36" customHeight="1" x14ac:dyDescent="0.3">
      <c r="A24" s="234" t="str">
        <f ca="1">IF(年度まとめ!$F$2="","",TEXT(DATE(YEAR(年度まとめ!$F$2),MOD(D24+8,12)+4,1),"ggge"))&amp;"年"</f>
        <v>令和9年</v>
      </c>
      <c r="B24" s="234"/>
      <c r="C24" s="234"/>
      <c r="D24" s="233">
        <f ca="1">MOD(_xlfn.SHEET()*3-2+ROUNDDOWN(ROW()/19,0)-1,12)+1</f>
        <v>2</v>
      </c>
      <c r="E24" s="233"/>
      <c r="F24" s="233"/>
      <c r="G24" s="13" t="s">
        <v>37</v>
      </c>
      <c r="H24" s="4"/>
      <c r="I24" s="4"/>
      <c r="J24" s="10"/>
      <c r="K24" s="11"/>
      <c r="L24" s="11"/>
      <c r="M24" s="11"/>
      <c r="N24" s="7"/>
      <c r="O24" s="7"/>
      <c r="P24" s="7"/>
      <c r="Q24" s="7"/>
      <c r="R24" s="7"/>
      <c r="T24" s="116"/>
      <c r="U24" s="116"/>
      <c r="V24" s="116"/>
      <c r="W24" s="229" t="str">
        <f>"※補助上限額(1時間あたり)
日中( 7:00～22:00):"&amp;TEXT(限①,"#,#")&amp;"円
夜間(22:00～24:00, 0:00～ 7:00):"&amp;TEXT(限②,"#,#")&amp;"円"</f>
        <v>※補助上限額(1時間あたり)
日中( 7:00～22:00):2,500円
夜間(22:00～24:00, 0:00～ 7:00):3,500円</v>
      </c>
      <c r="X24" s="229"/>
      <c r="Y24" s="229"/>
    </row>
    <row r="25" spans="1:34" ht="15.9" customHeight="1" x14ac:dyDescent="0.45">
      <c r="A25" s="222" t="s">
        <v>0</v>
      </c>
      <c r="B25" s="222"/>
      <c r="C25" s="222"/>
      <c r="D25" s="217" t="s">
        <v>5</v>
      </c>
      <c r="E25" s="222" t="s">
        <v>8</v>
      </c>
      <c r="F25" s="222"/>
      <c r="G25" s="222"/>
      <c r="H25" s="222"/>
      <c r="I25" s="222"/>
      <c r="J25" s="222"/>
      <c r="K25" s="223" t="s">
        <v>6</v>
      </c>
      <c r="L25" s="224" t="s">
        <v>10</v>
      </c>
      <c r="M25" s="217" t="s">
        <v>53</v>
      </c>
      <c r="N25" s="215" t="s">
        <v>16</v>
      </c>
      <c r="O25" s="216"/>
      <c r="P25" s="224" t="s">
        <v>14</v>
      </c>
      <c r="Q25" s="232"/>
      <c r="R25" s="232"/>
      <c r="S25" s="232"/>
      <c r="T25" s="232"/>
      <c r="U25" s="232"/>
      <c r="V25" s="232"/>
      <c r="W25" s="217" t="s">
        <v>27</v>
      </c>
      <c r="X25" s="218" t="s">
        <v>21</v>
      </c>
      <c r="Y25" s="218" t="s">
        <v>24</v>
      </c>
    </row>
    <row r="26" spans="1:34" ht="36" customHeight="1" thickBot="1" x14ac:dyDescent="0.5">
      <c r="A26" s="222"/>
      <c r="B26" s="231"/>
      <c r="C26" s="222"/>
      <c r="D26" s="230"/>
      <c r="E26" s="231" t="s">
        <v>1</v>
      </c>
      <c r="F26" s="231"/>
      <c r="G26" s="231"/>
      <c r="H26" s="231" t="s">
        <v>2</v>
      </c>
      <c r="I26" s="231"/>
      <c r="J26" s="231"/>
      <c r="K26" s="217"/>
      <c r="L26" s="225"/>
      <c r="M26" s="228"/>
      <c r="N26" s="226"/>
      <c r="O26" s="227"/>
      <c r="P26" s="215" t="s">
        <v>19</v>
      </c>
      <c r="Q26" s="216"/>
      <c r="R26" s="215" t="s">
        <v>18</v>
      </c>
      <c r="S26" s="216"/>
      <c r="T26" s="217" t="s">
        <v>17</v>
      </c>
      <c r="U26" s="217"/>
      <c r="V26" s="172" t="s">
        <v>15</v>
      </c>
      <c r="W26" s="230"/>
      <c r="X26" s="218"/>
      <c r="Y26" s="218"/>
    </row>
    <row r="27" spans="1:34" s="99" customFormat="1" ht="24" customHeight="1" thickTop="1" thickBot="1" x14ac:dyDescent="0.2">
      <c r="A27" s="86">
        <f ca="1">$D24</f>
        <v>2</v>
      </c>
      <c r="B27" s="87"/>
      <c r="C27" s="88" t="s">
        <v>3</v>
      </c>
      <c r="D27" s="32"/>
      <c r="E27" s="89"/>
      <c r="F27" s="90" t="s">
        <v>36</v>
      </c>
      <c r="G27" s="91"/>
      <c r="H27" s="89"/>
      <c r="I27" s="90" t="s">
        <v>36</v>
      </c>
      <c r="J27" s="92"/>
      <c r="K27" s="34" t="str" cm="1">
        <f t="array" aca="1" ref="K27" ca="1">IF(OR(開始時="",COUNTIF('保育課設定シート（非表示にする）'!$G$10:$G$24,開始時)),"",'保育課設定シート（非表示にする）'!$A$5)</f>
        <v/>
      </c>
      <c r="L27" s="171">
        <f ca="1">IF(OR(COUNTBLANK($E27:$J27)&gt;0,COUNTIF(終了時範囲,終了時)=0,COUNTIF(終了分範囲,終了分)=0),0,IF(AND(開始時&gt;=22,TIME(終了時,終了分,0)&lt;TIME(1,0,0)),1,TIME(終了時,終了分,0))-TIME(開始時,開始分,0))</f>
        <v>0</v>
      </c>
      <c r="M27" s="120">
        <f ca="1">AG27-MIN($AG$19,AG27)</f>
        <v>0</v>
      </c>
      <c r="N27" s="94"/>
      <c r="O27" s="95" t="s">
        <v>4</v>
      </c>
      <c r="P27" s="96"/>
      <c r="Q27" s="95" t="s">
        <v>4</v>
      </c>
      <c r="R27" s="96"/>
      <c r="S27" s="95" t="s">
        <v>4</v>
      </c>
      <c r="T27" s="96"/>
      <c r="U27" s="95" t="s">
        <v>4</v>
      </c>
      <c r="V27" s="97">
        <f>P27-R27+T27</f>
        <v>0</v>
      </c>
      <c r="W27" s="97">
        <f>N27-V27</f>
        <v>0</v>
      </c>
      <c r="X27" s="122">
        <f ca="1">ROUNDDOWN(ROUND($M27*24*上限,5),0)</f>
        <v>0</v>
      </c>
      <c r="Y27" s="122">
        <f ca="1">MIN(W27:X27)</f>
        <v>0</v>
      </c>
      <c r="Z27" s="117">
        <f ca="1">$L27-ROUNDDOWN(MIN(TIME(0,MINUTE($H$41),0),MAX(0,$L27-($W27/IF($K27="",限①,限②)/24)))*24*60,0)/24/60</f>
        <v>0</v>
      </c>
      <c r="AA27" s="119">
        <f ca="1">MAX(ROUNDDOWN(限①/60,0)-(ROUNDDOWN(上限/60,0)-MAX(ROUNDDOWN(Z27*24*上限,0)-$W27,0)),0)</f>
        <v>0</v>
      </c>
      <c r="AB27" s="98">
        <f ca="1">IF(AA27=0,60,RANK(AA27,AA$27:AA$36))</f>
        <v>60</v>
      </c>
      <c r="AC27" s="117">
        <f ca="1">Z27-TIME(0,IF(MINUTE($Z$38)&gt;=$AB27,1,0),0)</f>
        <v>0</v>
      </c>
      <c r="AD27" s="117">
        <f ca="1">AC27-IF(上限=限①,MIN($AC$38,AC27),0)</f>
        <v>0</v>
      </c>
      <c r="AE27" s="119">
        <f ca="1">MAX(ROUNDDOWN(限②/60,0)-(ROUNDDOWN(上限/60,0)-MAX(ROUNDDOWN(AD27*24*上限,0)-$W27,0)),0)</f>
        <v>0</v>
      </c>
      <c r="AF27" s="99">
        <f ca="1">IF(AE27=0,60,RANK(AE27,AE$27:AE$36))</f>
        <v>60</v>
      </c>
      <c r="AG27" s="117">
        <f ca="1">AD27-TIME(0,IF(MINUTE(AD$38)&gt;=$AF27,1,0),0)</f>
        <v>0</v>
      </c>
      <c r="AH27" s="117">
        <f ca="1">AG27-MIN($AG$38,AG27)</f>
        <v>0</v>
      </c>
    </row>
    <row r="28" spans="1:34" s="99" customFormat="1" ht="24" customHeight="1" thickTop="1" thickBot="1" x14ac:dyDescent="0.2">
      <c r="A28" s="100">
        <f ca="1">A27</f>
        <v>2</v>
      </c>
      <c r="B28" s="101"/>
      <c r="C28" s="102" t="s">
        <v>3</v>
      </c>
      <c r="D28" s="41"/>
      <c r="E28" s="103"/>
      <c r="F28" s="104" t="s">
        <v>35</v>
      </c>
      <c r="G28" s="105"/>
      <c r="H28" s="103"/>
      <c r="I28" s="104" t="s">
        <v>35</v>
      </c>
      <c r="J28" s="106"/>
      <c r="K28" s="42" t="str">
        <f>IF(OR($E28="",COUNTIF('保育課設定シート（非表示にする）'!$G$10:$G$24,$E28)),"",'保育課設定シート（非表示にする）'!$A$5)</f>
        <v/>
      </c>
      <c r="L28" s="107">
        <f ca="1">IF(OR(COUNTBLANK($E28:$J28)&gt;0,COUNTIF(終了時範囲,終了時)=0,COUNTIF(終了分範囲,終了分)=0),0,IF(AND(開始時&gt;=22,TIME(終了時,終了分,0)&lt;TIME(1,0,0)),1,TIME(終了時,終了分,0))-TIME(開始時,開始分,0))</f>
        <v>0</v>
      </c>
      <c r="M28" s="121">
        <f ca="1">AG28-MIN($AG$19-(SUM($AG$8:$AG27)-SUM($AH$8:$AH27)),AG28)</f>
        <v>0</v>
      </c>
      <c r="N28" s="108"/>
      <c r="O28" s="109" t="s">
        <v>4</v>
      </c>
      <c r="P28" s="110"/>
      <c r="Q28" s="109" t="s">
        <v>4</v>
      </c>
      <c r="R28" s="110"/>
      <c r="S28" s="109" t="s">
        <v>4</v>
      </c>
      <c r="T28" s="110"/>
      <c r="U28" s="109" t="s">
        <v>4</v>
      </c>
      <c r="V28" s="111">
        <f t="shared" ref="V28:V31" si="10">P28-R28+T28</f>
        <v>0</v>
      </c>
      <c r="W28" s="111">
        <f>N28-V28</f>
        <v>0</v>
      </c>
      <c r="X28" s="123">
        <f ca="1">ROUNDDOWN(ROUND($M28*24*上限,5),0)</f>
        <v>0</v>
      </c>
      <c r="Y28" s="123">
        <f t="shared" ref="Y28:Y36" ca="1" si="11">MIN(W28:X28)</f>
        <v>0</v>
      </c>
      <c r="Z28" s="117">
        <f ca="1">$L28-MAX(0,ROUNDDOWN(MIN(TIME(0,MINUTE($H$41),0)-SUM($L$27:$L27)+SUM(Z$27:Z27),MAX(0,$L28-($W28/IF($K28="",限①,限②)/24)))*24*60,0)/24/60)</f>
        <v>0</v>
      </c>
      <c r="AA28" s="119">
        <f ca="1">MAX(ROUNDDOWN(限①/60,0)-(ROUNDDOWN(上限/60,0)-MAX(ROUNDDOWN(Z28*24*上限,0)-$W28,0)),0)</f>
        <v>0</v>
      </c>
      <c r="AB28" s="99">
        <f t="shared" ref="AB28:AB36" ca="1" si="12">IF(AA28=0,60,RANK(AA28,AA$27:AA$36))</f>
        <v>60</v>
      </c>
      <c r="AC28" s="117">
        <f t="shared" ref="AC28:AC36" ca="1" si="13">Z28-TIME(0,IF(MINUTE($Z$38)&gt;=$AB28,1,0),0)</f>
        <v>0</v>
      </c>
      <c r="AD28" s="117">
        <f ca="1">AC28-IF(上限=限①,MIN($AC$38-(SUM($AC$27:$AC27)-SUM($AD$27:$AD27)),AC28),0)</f>
        <v>0</v>
      </c>
      <c r="AE28" s="98">
        <f ca="1">MAX(ROUNDDOWN(限②/60,0)-(ROUNDDOWN(上限/60,0)-MAX(ROUNDDOWN(AD28*24*上限,0)-$W28,0)),0)</f>
        <v>0</v>
      </c>
      <c r="AF28" s="99">
        <f t="shared" ref="AF28:AF36" ca="1" si="14">IF(AE28=0,60,RANK(AE28,AE$27:AE$36))</f>
        <v>60</v>
      </c>
      <c r="AG28" s="117">
        <f ca="1">AD28-TIME(0,IF(MINUTE(AD$38)&gt;=$AF28,1,0),0)</f>
        <v>0</v>
      </c>
      <c r="AH28" s="117">
        <f ca="1">AG28-MIN($AG$38-(SUM($AG$27:$AG27)-SUM($AH$27:$AH27)),AG28)</f>
        <v>0</v>
      </c>
    </row>
    <row r="29" spans="1:34" s="99" customFormat="1" ht="24" customHeight="1" thickTop="1" thickBot="1" x14ac:dyDescent="0.2">
      <c r="A29" s="112">
        <f t="shared" ref="A29:A36" ca="1" si="15">A28</f>
        <v>2</v>
      </c>
      <c r="B29" s="87"/>
      <c r="C29" s="95" t="s">
        <v>3</v>
      </c>
      <c r="D29" s="37"/>
      <c r="E29" s="89"/>
      <c r="F29" s="90" t="s">
        <v>35</v>
      </c>
      <c r="G29" s="91"/>
      <c r="H29" s="89"/>
      <c r="I29" s="90" t="s">
        <v>35</v>
      </c>
      <c r="J29" s="92"/>
      <c r="K29" s="33" t="str">
        <f>IF(OR($E29="",COUNTIF('保育課設定シート（非表示にする）'!$G$10:$G$24,$E29)),"",'保育課設定シート（非表示にする）'!$A$5)</f>
        <v/>
      </c>
      <c r="L29" s="171">
        <f ca="1">IF(OR(COUNTBLANK($E29:$J29)&gt;0,COUNTIF(終了時範囲,終了時)=0,COUNTIF(終了分範囲,終了分)=0),0,IF(AND(開始時&gt;=22,TIME(終了時,終了分,0)&lt;TIME(1,0,0)),1,TIME(終了時,終了分,0))-TIME(開始時,開始分,0))</f>
        <v>0</v>
      </c>
      <c r="M29" s="120">
        <f ca="1">AG29-MIN($AG$19-(SUM($AG$8:$AG28)-SUM($AH$8:$AH28)),AG29)</f>
        <v>0</v>
      </c>
      <c r="N29" s="94"/>
      <c r="O29" s="95" t="s">
        <v>4</v>
      </c>
      <c r="P29" s="96"/>
      <c r="Q29" s="95" t="s">
        <v>4</v>
      </c>
      <c r="R29" s="96"/>
      <c r="S29" s="95" t="s">
        <v>4</v>
      </c>
      <c r="T29" s="96"/>
      <c r="U29" s="95" t="s">
        <v>4</v>
      </c>
      <c r="V29" s="97">
        <f t="shared" si="10"/>
        <v>0</v>
      </c>
      <c r="W29" s="97">
        <f t="shared" ref="W29:W36" si="16">N29-V29</f>
        <v>0</v>
      </c>
      <c r="X29" s="122">
        <f ca="1">ROUNDDOWN(ROUND($M29*24*上限,5),0)</f>
        <v>0</v>
      </c>
      <c r="Y29" s="122">
        <f t="shared" ca="1" si="11"/>
        <v>0</v>
      </c>
      <c r="Z29" s="117">
        <f ca="1">$L29-MAX(0,ROUNDDOWN(MIN(TIME(0,MINUTE($H$41),0)-SUM($L$27:$L28)+SUM(Z$27:Z28),MAX(0,$L29-($W29/IF($K29="",限①,限②)/24)))*24*60,0)/24/60)</f>
        <v>0</v>
      </c>
      <c r="AA29" s="119">
        <f ca="1">MAX(ROUNDDOWN(限①/60,0)-(ROUNDDOWN(上限/60,0)-MAX(ROUNDDOWN(Z29*24*上限,0)-$W29,0)),0)</f>
        <v>0</v>
      </c>
      <c r="AB29" s="99">
        <f t="shared" ca="1" si="12"/>
        <v>60</v>
      </c>
      <c r="AC29" s="117">
        <f t="shared" ca="1" si="13"/>
        <v>0</v>
      </c>
      <c r="AD29" s="117">
        <f ca="1">AC29-IF(上限=限①,MIN($AC$38-(SUM($AC$27:$AC28)-SUM($AD$27:$AD28)),AC29),0)</f>
        <v>0</v>
      </c>
      <c r="AE29" s="98">
        <f ca="1">MAX(ROUNDDOWN(限②/60,0)-(ROUNDDOWN(上限/60,0)-MAX(ROUNDDOWN(AD29*24*上限,0)-$W29,0)),0)</f>
        <v>0</v>
      </c>
      <c r="AF29" s="99">
        <f t="shared" ca="1" si="14"/>
        <v>60</v>
      </c>
      <c r="AG29" s="117">
        <f t="shared" ref="AG29:AG36" ca="1" si="17">AD29-TIME(0,IF(MINUTE(AD$38)&gt;=$AF29,1,0),0)</f>
        <v>0</v>
      </c>
      <c r="AH29" s="117">
        <f ca="1">AG29-MIN($AG$38-(SUM($AG$27:$AG28)-SUM($AH$27:$AH28)),AG29)</f>
        <v>0</v>
      </c>
    </row>
    <row r="30" spans="1:34" s="99" customFormat="1" ht="24" customHeight="1" thickTop="1" thickBot="1" x14ac:dyDescent="0.2">
      <c r="A30" s="100">
        <f t="shared" ca="1" si="15"/>
        <v>2</v>
      </c>
      <c r="B30" s="101"/>
      <c r="C30" s="102" t="s">
        <v>3</v>
      </c>
      <c r="D30" s="43"/>
      <c r="E30" s="103"/>
      <c r="F30" s="104" t="s">
        <v>35</v>
      </c>
      <c r="G30" s="105"/>
      <c r="H30" s="103"/>
      <c r="I30" s="104" t="s">
        <v>35</v>
      </c>
      <c r="J30" s="106"/>
      <c r="K30" s="39" t="str">
        <f>IF(OR($E30="",COUNTIF('保育課設定シート（非表示にする）'!$G$10:$G$24,$E30)),"",'保育課設定シート（非表示にする）'!$A$5)</f>
        <v/>
      </c>
      <c r="L30" s="107">
        <f ca="1">IF(OR(COUNTBLANK($E30:$J30)&gt;0,COUNTIF(終了時範囲,終了時)=0,COUNTIF(終了分範囲,終了分)=0),0,IF(AND(開始時&gt;=22,TIME(終了時,終了分,0)&lt;TIME(1,0,0)),1,TIME(終了時,終了分,0))-TIME(開始時,開始分,0))</f>
        <v>0</v>
      </c>
      <c r="M30" s="121">
        <f ca="1">AG30-MIN($AG$19-(SUM($AG$8:$AG29)-SUM($AH$8:$AH29)),AG30)</f>
        <v>0</v>
      </c>
      <c r="N30" s="108"/>
      <c r="O30" s="109" t="s">
        <v>4</v>
      </c>
      <c r="P30" s="110"/>
      <c r="Q30" s="109" t="s">
        <v>4</v>
      </c>
      <c r="R30" s="110"/>
      <c r="S30" s="109" t="s">
        <v>4</v>
      </c>
      <c r="T30" s="110"/>
      <c r="U30" s="109" t="s">
        <v>4</v>
      </c>
      <c r="V30" s="111">
        <f t="shared" si="10"/>
        <v>0</v>
      </c>
      <c r="W30" s="111">
        <f t="shared" si="16"/>
        <v>0</v>
      </c>
      <c r="X30" s="123">
        <f ca="1">ROUNDDOWN(ROUND($M30*24*上限,5),0)</f>
        <v>0</v>
      </c>
      <c r="Y30" s="123">
        <f t="shared" ca="1" si="11"/>
        <v>0</v>
      </c>
      <c r="Z30" s="117">
        <f ca="1">$L30-MAX(0,ROUNDDOWN(MIN(TIME(0,MINUTE($H$41),0)-SUM($L$27:$L29)+SUM(Z$27:Z29),MAX(0,$L30-($W30/IF($K30="",限①,限②)/24)))*24*60,0)/24/60)</f>
        <v>0</v>
      </c>
      <c r="AA30" s="119">
        <f ca="1">MAX(ROUNDDOWN(限①/60,0)-(ROUNDDOWN(上限/60,0)-MAX(ROUNDDOWN(Z30*24*上限,0)-$W30,0)),0)</f>
        <v>0</v>
      </c>
      <c r="AB30" s="99">
        <f t="shared" ca="1" si="12"/>
        <v>60</v>
      </c>
      <c r="AC30" s="117">
        <f t="shared" ca="1" si="13"/>
        <v>0</v>
      </c>
      <c r="AD30" s="117">
        <f ca="1">AC30-IF(上限=限①,MIN($AC$38-(SUM($AC$27:$AC29)-SUM($AD$27:$AD29)),AC30),0)</f>
        <v>0</v>
      </c>
      <c r="AE30" s="98">
        <f ca="1">MAX(ROUNDDOWN(限②/60,0)-(ROUNDDOWN(上限/60,0)-MAX(ROUNDDOWN(AD30*24*上限,0)-$W30,0)),0)</f>
        <v>0</v>
      </c>
      <c r="AF30" s="99">
        <f t="shared" ca="1" si="14"/>
        <v>60</v>
      </c>
      <c r="AG30" s="117">
        <f t="shared" ca="1" si="17"/>
        <v>0</v>
      </c>
      <c r="AH30" s="117">
        <f ca="1">AG30-MIN($AG$38-(SUM($AG$27:$AG29)-SUM($AH$27:$AH29)),AG30)</f>
        <v>0</v>
      </c>
    </row>
    <row r="31" spans="1:34" s="99" customFormat="1" ht="24" customHeight="1" thickTop="1" thickBot="1" x14ac:dyDescent="0.2">
      <c r="A31" s="112">
        <f t="shared" ca="1" si="15"/>
        <v>2</v>
      </c>
      <c r="B31" s="87"/>
      <c r="C31" s="95" t="s">
        <v>3</v>
      </c>
      <c r="D31" s="35"/>
      <c r="E31" s="89"/>
      <c r="F31" s="90" t="s">
        <v>35</v>
      </c>
      <c r="G31" s="91"/>
      <c r="H31" s="89"/>
      <c r="I31" s="90" t="s">
        <v>35</v>
      </c>
      <c r="J31" s="92"/>
      <c r="K31" s="36" t="str">
        <f>IF(OR($E31="",COUNTIF('保育課設定シート（非表示にする）'!$G$10:$G$24,$E31)),"",'保育課設定シート（非表示にする）'!$A$5)</f>
        <v/>
      </c>
      <c r="L31" s="171">
        <f ca="1">IF(OR(COUNTBLANK($E31:$J31)&gt;0,COUNTIF(終了時範囲,終了時)=0,COUNTIF(終了分範囲,終了分)=0),0,IF(AND(開始時&gt;=22,TIME(終了時,終了分,0)&lt;TIME(1,0,0)),1,TIME(終了時,終了分,0))-TIME(開始時,開始分,0))</f>
        <v>0</v>
      </c>
      <c r="M31" s="120">
        <f ca="1">AG31-MIN($AG$19-(SUM($AG$8:$AG30)-SUM($AH$8:$AH30)),AG31)</f>
        <v>0</v>
      </c>
      <c r="N31" s="94"/>
      <c r="O31" s="95" t="s">
        <v>4</v>
      </c>
      <c r="P31" s="96"/>
      <c r="Q31" s="95" t="s">
        <v>4</v>
      </c>
      <c r="R31" s="96"/>
      <c r="S31" s="95" t="s">
        <v>4</v>
      </c>
      <c r="T31" s="96"/>
      <c r="U31" s="95" t="s">
        <v>4</v>
      </c>
      <c r="V31" s="97">
        <f t="shared" si="10"/>
        <v>0</v>
      </c>
      <c r="W31" s="97">
        <f t="shared" si="16"/>
        <v>0</v>
      </c>
      <c r="X31" s="122">
        <f ca="1">ROUNDDOWN(ROUND($M31*24*上限,5),0)</f>
        <v>0</v>
      </c>
      <c r="Y31" s="122">
        <f t="shared" ca="1" si="11"/>
        <v>0</v>
      </c>
      <c r="Z31" s="117">
        <f ca="1">$L31-MAX(0,ROUNDDOWN(MIN(TIME(0,MINUTE($H$41),0)-SUM($L$27:$L30)+SUM(Z$27:Z30),MAX(0,$L31-($W31/IF($K31="",限①,限②)/24)))*24*60,0)/24/60)</f>
        <v>0</v>
      </c>
      <c r="AA31" s="119">
        <f ca="1">MAX(ROUNDDOWN(限①/60,0)-(ROUNDDOWN(上限/60,0)-MAX(ROUNDDOWN(Z31*24*上限,0)-$W31,0)),0)</f>
        <v>0</v>
      </c>
      <c r="AB31" s="99">
        <f t="shared" ca="1" si="12"/>
        <v>60</v>
      </c>
      <c r="AC31" s="117">
        <f t="shared" ca="1" si="13"/>
        <v>0</v>
      </c>
      <c r="AD31" s="117">
        <f ca="1">AC31-IF(上限=限①,MIN($AC$38-(SUM($AC$27:$AC30)-SUM($AD$27:$AD30)),AC31),0)</f>
        <v>0</v>
      </c>
      <c r="AE31" s="98">
        <f ca="1">MAX(ROUNDDOWN(限②/60,0)-(ROUNDDOWN(上限/60,0)-MAX(ROUNDDOWN(AD31*24*上限,0)-$W31,0)),0)</f>
        <v>0</v>
      </c>
      <c r="AF31" s="99">
        <f t="shared" ca="1" si="14"/>
        <v>60</v>
      </c>
      <c r="AG31" s="117">
        <f t="shared" ca="1" si="17"/>
        <v>0</v>
      </c>
      <c r="AH31" s="117">
        <f ca="1">AG31-MIN($AG$38-(SUM($AG$27:$AG30)-SUM($AH$27:$AH30)),AG31)</f>
        <v>0</v>
      </c>
    </row>
    <row r="32" spans="1:34" s="99" customFormat="1" ht="24" customHeight="1" thickTop="1" thickBot="1" x14ac:dyDescent="0.2">
      <c r="A32" s="100">
        <f t="shared" ca="1" si="15"/>
        <v>2</v>
      </c>
      <c r="B32" s="101"/>
      <c r="C32" s="102" t="s">
        <v>3</v>
      </c>
      <c r="D32" s="41"/>
      <c r="E32" s="103"/>
      <c r="F32" s="104" t="s">
        <v>35</v>
      </c>
      <c r="G32" s="105"/>
      <c r="H32" s="103"/>
      <c r="I32" s="104" t="s">
        <v>35</v>
      </c>
      <c r="J32" s="106"/>
      <c r="K32" s="42" t="str">
        <f>IF(OR($E32="",COUNTIF('保育課設定シート（非表示にする）'!$G$10:$G$24,$E32)),"",'保育課設定シート（非表示にする）'!$A$5)</f>
        <v/>
      </c>
      <c r="L32" s="107">
        <f ca="1">IF(OR(COUNTBLANK($E32:$J32)&gt;0,COUNTIF(終了時範囲,終了時)=0,COUNTIF(終了分範囲,終了分)=0),0,IF(AND(開始時&gt;=22,TIME(終了時,終了分,0)&lt;TIME(1,0,0)),1,TIME(終了時,終了分,0))-TIME(開始時,開始分,0))</f>
        <v>0</v>
      </c>
      <c r="M32" s="121">
        <f ca="1">AG32-MIN($AG$19-(SUM($AG$8:$AG31)-SUM($AH$8:$AH31)),AG32)</f>
        <v>0</v>
      </c>
      <c r="N32" s="108"/>
      <c r="O32" s="109" t="s">
        <v>4</v>
      </c>
      <c r="P32" s="110"/>
      <c r="Q32" s="109" t="s">
        <v>4</v>
      </c>
      <c r="R32" s="110"/>
      <c r="S32" s="109" t="s">
        <v>4</v>
      </c>
      <c r="T32" s="110"/>
      <c r="U32" s="109" t="s">
        <v>4</v>
      </c>
      <c r="V32" s="111">
        <f>P32-R32+T32</f>
        <v>0</v>
      </c>
      <c r="W32" s="111">
        <f t="shared" si="16"/>
        <v>0</v>
      </c>
      <c r="X32" s="123">
        <f ca="1">ROUNDDOWN(ROUND($M32*24*上限,5),0)</f>
        <v>0</v>
      </c>
      <c r="Y32" s="123">
        <f t="shared" ca="1" si="11"/>
        <v>0</v>
      </c>
      <c r="Z32" s="117">
        <f ca="1">$L32-MAX(0,ROUNDDOWN(MIN(TIME(0,MINUTE($H$41),0)-SUM($L$27:$L31)+SUM(Z$27:Z31),MAX(0,$L32-($W32/IF($K32="",限①,限②)/24)))*24*60,0)/24/60)</f>
        <v>0</v>
      </c>
      <c r="AA32" s="119">
        <f ca="1">MAX(ROUNDDOWN(限①/60,0)-(ROUNDDOWN(上限/60,0)-MAX(ROUNDDOWN(Z32*24*上限,0)-$W32,0)),0)</f>
        <v>0</v>
      </c>
      <c r="AB32" s="99">
        <f t="shared" ca="1" si="12"/>
        <v>60</v>
      </c>
      <c r="AC32" s="117">
        <f t="shared" ca="1" si="13"/>
        <v>0</v>
      </c>
      <c r="AD32" s="117">
        <f ca="1">AC32-IF(上限=限①,MIN($AC$38-(SUM($AC$27:$AC31)-SUM($AD$27:$AD31)),AC32),0)</f>
        <v>0</v>
      </c>
      <c r="AE32" s="98">
        <f ca="1">MAX(ROUNDDOWN(限②/60,0)-(ROUNDDOWN(上限/60,0)-MAX(ROUNDDOWN(AD32*24*上限,0)-$W32,0)),0)</f>
        <v>0</v>
      </c>
      <c r="AF32" s="99">
        <f t="shared" ca="1" si="14"/>
        <v>60</v>
      </c>
      <c r="AG32" s="117">
        <f t="shared" ca="1" si="17"/>
        <v>0</v>
      </c>
      <c r="AH32" s="117">
        <f ca="1">AG32-MIN($AG$38-(SUM($AG$27:$AG31)-SUM($AH$27:$AH31)),AG32)</f>
        <v>0</v>
      </c>
    </row>
    <row r="33" spans="1:34" s="99" customFormat="1" ht="24" customHeight="1" thickTop="1" thickBot="1" x14ac:dyDescent="0.2">
      <c r="A33" s="112">
        <f t="shared" ca="1" si="15"/>
        <v>2</v>
      </c>
      <c r="B33" s="87"/>
      <c r="C33" s="95" t="s">
        <v>3</v>
      </c>
      <c r="D33" s="35"/>
      <c r="E33" s="89"/>
      <c r="F33" s="90" t="s">
        <v>35</v>
      </c>
      <c r="G33" s="91"/>
      <c r="H33" s="89"/>
      <c r="I33" s="90" t="s">
        <v>35</v>
      </c>
      <c r="J33" s="92"/>
      <c r="K33" s="36" t="str">
        <f>IF(OR($E33="",COUNTIF('保育課設定シート（非表示にする）'!$G$10:$G$24,$E33)),"",'保育課設定シート（非表示にする）'!$A$5)</f>
        <v/>
      </c>
      <c r="L33" s="171">
        <f ca="1">IF(OR(COUNTBLANK($E33:$J33)&gt;0,COUNTIF(終了時範囲,終了時)=0,COUNTIF(終了分範囲,終了分)=0),0,IF(AND(開始時&gt;=22,TIME(終了時,終了分,0)&lt;TIME(1,0,0)),1,TIME(終了時,終了分,0))-TIME(開始時,開始分,0))</f>
        <v>0</v>
      </c>
      <c r="M33" s="120">
        <f ca="1">AG33-MIN($AG$19-(SUM($AG$8:$AG32)-SUM($AH$8:$AH32)),AG33)</f>
        <v>0</v>
      </c>
      <c r="N33" s="94"/>
      <c r="O33" s="95" t="s">
        <v>4</v>
      </c>
      <c r="P33" s="96"/>
      <c r="Q33" s="95" t="s">
        <v>4</v>
      </c>
      <c r="R33" s="96"/>
      <c r="S33" s="95" t="s">
        <v>4</v>
      </c>
      <c r="T33" s="96"/>
      <c r="U33" s="95" t="s">
        <v>4</v>
      </c>
      <c r="V33" s="97">
        <f t="shared" ref="V33:V36" si="18">P33-R33+T33</f>
        <v>0</v>
      </c>
      <c r="W33" s="97">
        <f t="shared" si="16"/>
        <v>0</v>
      </c>
      <c r="X33" s="122">
        <f ca="1">ROUNDDOWN(ROUND($M33*24*上限,5),0)</f>
        <v>0</v>
      </c>
      <c r="Y33" s="122">
        <f t="shared" ca="1" si="11"/>
        <v>0</v>
      </c>
      <c r="Z33" s="117">
        <f ca="1">$L33-MAX(0,ROUNDDOWN(MIN(TIME(0,MINUTE($H$41),0)-SUM($L$27:$L32)+SUM(Z$27:Z32),MAX(0,$L33-($W33/IF($K33="",限①,限②)/24)))*24*60,0)/24/60)</f>
        <v>0</v>
      </c>
      <c r="AA33" s="119">
        <f ca="1">MAX(ROUNDDOWN(限①/60,0)-(ROUNDDOWN(上限/60,0)-MAX(ROUNDDOWN(Z33*24*上限,0)-$W33,0)),0)</f>
        <v>0</v>
      </c>
      <c r="AB33" s="99">
        <f t="shared" ca="1" si="12"/>
        <v>60</v>
      </c>
      <c r="AC33" s="117">
        <f t="shared" ca="1" si="13"/>
        <v>0</v>
      </c>
      <c r="AD33" s="117">
        <f ca="1">AC33-IF(上限=限①,MIN($AC$38-(SUM($AC$27:$AC32)-SUM($AD$27:$AD32)),AC33),0)</f>
        <v>0</v>
      </c>
      <c r="AE33" s="98">
        <f ca="1">MAX(ROUNDDOWN(限②/60,0)-(ROUNDDOWN(上限/60,0)-MAX(ROUNDDOWN(AD33*24*上限,0)-$W33,0)),0)</f>
        <v>0</v>
      </c>
      <c r="AF33" s="99">
        <f t="shared" ca="1" si="14"/>
        <v>60</v>
      </c>
      <c r="AG33" s="117">
        <f t="shared" ca="1" si="17"/>
        <v>0</v>
      </c>
      <c r="AH33" s="117">
        <f ca="1">AG33-MIN($AG$38-(SUM($AG$27:$AG32)-SUM($AH$27:$AH32)),AG33)</f>
        <v>0</v>
      </c>
    </row>
    <row r="34" spans="1:34" s="99" customFormat="1" ht="24" customHeight="1" thickTop="1" thickBot="1" x14ac:dyDescent="0.2">
      <c r="A34" s="100">
        <f t="shared" ca="1" si="15"/>
        <v>2</v>
      </c>
      <c r="B34" s="101"/>
      <c r="C34" s="102" t="s">
        <v>3</v>
      </c>
      <c r="D34" s="41"/>
      <c r="E34" s="113"/>
      <c r="F34" s="104" t="s">
        <v>35</v>
      </c>
      <c r="G34" s="105"/>
      <c r="H34" s="103"/>
      <c r="I34" s="104" t="s">
        <v>35</v>
      </c>
      <c r="J34" s="106"/>
      <c r="K34" s="42" t="str">
        <f>IF(OR($E34="",COUNTIF('保育課設定シート（非表示にする）'!$G$10:$G$24,$E34)),"",'保育課設定シート（非表示にする）'!$A$5)</f>
        <v/>
      </c>
      <c r="L34" s="107">
        <f ca="1">IF(OR(COUNTBLANK($E34:$J34)&gt;0,COUNTIF(終了時範囲,終了時)=0,COUNTIF(終了分範囲,終了分)=0),0,IF(AND(開始時&gt;=22,TIME(終了時,終了分,0)&lt;TIME(1,0,0)),1,TIME(終了時,終了分,0))-TIME(開始時,開始分,0))</f>
        <v>0</v>
      </c>
      <c r="M34" s="121">
        <f ca="1">AG34-MIN($AG$19-(SUM($AG$8:$AG33)-SUM($AH$8:$AH33)),AG34)</f>
        <v>0</v>
      </c>
      <c r="N34" s="108"/>
      <c r="O34" s="109" t="s">
        <v>4</v>
      </c>
      <c r="P34" s="110"/>
      <c r="Q34" s="109" t="s">
        <v>4</v>
      </c>
      <c r="R34" s="110"/>
      <c r="S34" s="109" t="s">
        <v>4</v>
      </c>
      <c r="T34" s="110"/>
      <c r="U34" s="109" t="s">
        <v>4</v>
      </c>
      <c r="V34" s="111">
        <f t="shared" si="18"/>
        <v>0</v>
      </c>
      <c r="W34" s="111">
        <f t="shared" si="16"/>
        <v>0</v>
      </c>
      <c r="X34" s="123">
        <f ca="1">ROUNDDOWN(ROUND($M34*24*上限,5),0)</f>
        <v>0</v>
      </c>
      <c r="Y34" s="123">
        <f t="shared" ca="1" si="11"/>
        <v>0</v>
      </c>
      <c r="Z34" s="117">
        <f ca="1">$L34-MAX(0,ROUNDDOWN(MIN(TIME(0,MINUTE($H$41),0)-SUM($L$27:$L33)+SUM(Z$27:Z33),MAX(0,$L34-($W34/IF($K34="",限①,限②)/24)))*24*60,0)/24/60)</f>
        <v>0</v>
      </c>
      <c r="AA34" s="119">
        <f ca="1">MAX(ROUNDDOWN(限①/60,0)-(ROUNDDOWN(上限/60,0)-MAX(ROUNDDOWN(Z34*24*上限,0)-$W34,0)),0)</f>
        <v>0</v>
      </c>
      <c r="AB34" s="99">
        <f t="shared" ca="1" si="12"/>
        <v>60</v>
      </c>
      <c r="AC34" s="117">
        <f t="shared" ca="1" si="13"/>
        <v>0</v>
      </c>
      <c r="AD34" s="117">
        <f ca="1">AC34-IF(上限=限①,MIN($AC$38-(SUM($AC$27:$AC33)-SUM($AD$27:$AD33)),AC34),0)</f>
        <v>0</v>
      </c>
      <c r="AE34" s="98">
        <f ca="1">MAX(ROUNDDOWN(限②/60,0)-(ROUNDDOWN(上限/60,0)-MAX(ROUNDDOWN(AD34*24*上限,0)-$W34,0)),0)</f>
        <v>0</v>
      </c>
      <c r="AF34" s="99">
        <f t="shared" ca="1" si="14"/>
        <v>60</v>
      </c>
      <c r="AG34" s="117">
        <f t="shared" ca="1" si="17"/>
        <v>0</v>
      </c>
      <c r="AH34" s="117">
        <f ca="1">AG34-MIN($AG$38-(SUM($AG$27:$AG33)-SUM($AH$27:$AH33)),AG34)</f>
        <v>0</v>
      </c>
    </row>
    <row r="35" spans="1:34" s="99" customFormat="1" ht="24" customHeight="1" thickTop="1" thickBot="1" x14ac:dyDescent="0.2">
      <c r="A35" s="112">
        <f t="shared" ca="1" si="15"/>
        <v>2</v>
      </c>
      <c r="B35" s="87"/>
      <c r="C35" s="95" t="s">
        <v>3</v>
      </c>
      <c r="D35" s="35"/>
      <c r="E35" s="89"/>
      <c r="F35" s="90" t="s">
        <v>35</v>
      </c>
      <c r="G35" s="91"/>
      <c r="H35" s="89"/>
      <c r="I35" s="90" t="s">
        <v>35</v>
      </c>
      <c r="J35" s="92"/>
      <c r="K35" s="36" t="str">
        <f>IF(OR($E35="",COUNTIF('保育課設定シート（非表示にする）'!$G$10:$G$24,$E35)),"",'保育課設定シート（非表示にする）'!$A$5)</f>
        <v/>
      </c>
      <c r="L35" s="171">
        <f ca="1">IF(OR(COUNTBLANK($E35:$J35)&gt;0,COUNTIF(終了時範囲,終了時)=0,COUNTIF(終了分範囲,終了分)=0),0,IF(AND(開始時&gt;=22,TIME(終了時,終了分,0)&lt;TIME(1,0,0)),1,TIME(終了時,終了分,0))-TIME(開始時,開始分,0))</f>
        <v>0</v>
      </c>
      <c r="M35" s="120">
        <f ca="1">AG35-MIN($AG$19-(SUM($AG$8:$AG34)-SUM($AH$8:$AH34)),AG35)</f>
        <v>0</v>
      </c>
      <c r="N35" s="94"/>
      <c r="O35" s="95" t="s">
        <v>4</v>
      </c>
      <c r="P35" s="96"/>
      <c r="Q35" s="95" t="s">
        <v>4</v>
      </c>
      <c r="R35" s="96"/>
      <c r="S35" s="95" t="s">
        <v>4</v>
      </c>
      <c r="T35" s="96"/>
      <c r="U35" s="95" t="s">
        <v>4</v>
      </c>
      <c r="V35" s="97">
        <f t="shared" si="18"/>
        <v>0</v>
      </c>
      <c r="W35" s="97">
        <f t="shared" si="16"/>
        <v>0</v>
      </c>
      <c r="X35" s="122">
        <f ca="1">ROUNDDOWN(ROUND($M35*24*上限,5),0)</f>
        <v>0</v>
      </c>
      <c r="Y35" s="122">
        <f t="shared" ca="1" si="11"/>
        <v>0</v>
      </c>
      <c r="Z35" s="117">
        <f ca="1">$L35-MAX(0,ROUNDDOWN(MIN(TIME(0,MINUTE($H$41),0)-SUM($L$27:$L34)+SUM(Z$27:Z34),MAX(0,$L35-($W35/IF($K35="",限①,限②)/24)))*24*60,0)/24/60)</f>
        <v>0</v>
      </c>
      <c r="AA35" s="119">
        <f ca="1">MAX(ROUNDDOWN(限①/60,0)-(ROUNDDOWN(上限/60,0)-MAX(ROUNDDOWN(Z35*24*上限,0)-$W35,0)),0)</f>
        <v>0</v>
      </c>
      <c r="AB35" s="99">
        <f t="shared" ca="1" si="12"/>
        <v>60</v>
      </c>
      <c r="AC35" s="117">
        <f t="shared" ca="1" si="13"/>
        <v>0</v>
      </c>
      <c r="AD35" s="117">
        <f ca="1">AC35-IF(上限=限①,MIN($AC$38-(SUM($AC$27:$AC34)-SUM($AD$27:$AD34)),AC35),0)</f>
        <v>0</v>
      </c>
      <c r="AE35" s="98">
        <f ca="1">MAX(ROUNDDOWN(限②/60,0)-(ROUNDDOWN(上限/60,0)-MAX(ROUNDDOWN(AD35*24*上限,0)-$W35,0)),0)</f>
        <v>0</v>
      </c>
      <c r="AF35" s="99">
        <f t="shared" ca="1" si="14"/>
        <v>60</v>
      </c>
      <c r="AG35" s="117">
        <f t="shared" ca="1" si="17"/>
        <v>0</v>
      </c>
      <c r="AH35" s="117">
        <f ca="1">AG35-MIN($AG$38-(SUM($AG$27:$AG34)-SUM($AH$27:$AH34)),AG35)</f>
        <v>0</v>
      </c>
    </row>
    <row r="36" spans="1:34" s="99" customFormat="1" ht="24" customHeight="1" thickTop="1" thickBot="1" x14ac:dyDescent="0.2">
      <c r="A36" s="100">
        <f t="shared" ca="1" si="15"/>
        <v>2</v>
      </c>
      <c r="B36" s="101"/>
      <c r="C36" s="102" t="s">
        <v>3</v>
      </c>
      <c r="D36" s="38"/>
      <c r="E36" s="103"/>
      <c r="F36" s="104" t="s">
        <v>35</v>
      </c>
      <c r="G36" s="105"/>
      <c r="H36" s="103"/>
      <c r="I36" s="104" t="s">
        <v>35</v>
      </c>
      <c r="J36" s="106"/>
      <c r="K36" s="40" t="str">
        <f>IF(OR($E36="",COUNTIF('保育課設定シート（非表示にする）'!$G$10:$G$24,$E36)),"",'保育課設定シート（非表示にする）'!$A$5)</f>
        <v/>
      </c>
      <c r="L36" s="107">
        <f ca="1">IF(OR(COUNTBLANK($E36:$J36)&gt;0,COUNTIF(終了時範囲,終了時)=0,COUNTIF(終了分範囲,終了分)=0),0,IF(AND(開始時&gt;=22,TIME(終了時,終了分,0)&lt;TIME(1,0,0)),1,TIME(終了時,終了分,0))-TIME(開始時,開始分,0))</f>
        <v>0</v>
      </c>
      <c r="M36" s="121">
        <f ca="1">AG36-MIN($AG$19-(SUM($AG$8:$AG35)-SUM($AH$8:$AH35)),AG36)</f>
        <v>0</v>
      </c>
      <c r="N36" s="108"/>
      <c r="O36" s="102" t="s">
        <v>4</v>
      </c>
      <c r="P36" s="114"/>
      <c r="Q36" s="102" t="s">
        <v>4</v>
      </c>
      <c r="R36" s="114"/>
      <c r="S36" s="115" t="s">
        <v>4</v>
      </c>
      <c r="T36" s="114"/>
      <c r="U36" s="102" t="s">
        <v>4</v>
      </c>
      <c r="V36" s="111">
        <f t="shared" si="18"/>
        <v>0</v>
      </c>
      <c r="W36" s="111">
        <f t="shared" si="16"/>
        <v>0</v>
      </c>
      <c r="X36" s="123">
        <f ca="1">ROUNDDOWN(ROUND($M36*24*上限,5),0)</f>
        <v>0</v>
      </c>
      <c r="Y36" s="123">
        <f t="shared" ca="1" si="11"/>
        <v>0</v>
      </c>
      <c r="Z36" s="117">
        <f ca="1">$L36-MAX(0,ROUNDDOWN(MIN(TIME(0,MINUTE($H$41),0)-SUM($L$27:$L35)+SUM(Z$27:Z35),MAX(0,$L36-($W36/IF($K36="",限①,限②)/24)))*24*60,0)/24/60)</f>
        <v>0</v>
      </c>
      <c r="AA36" s="119">
        <f ca="1">MAX(ROUNDDOWN(限①/60,0)-(ROUNDDOWN(上限/60,0)-MAX(ROUNDDOWN(Z36*24*上限,0)-$W36,0)),0)</f>
        <v>0</v>
      </c>
      <c r="AB36" s="99">
        <f t="shared" ca="1" si="12"/>
        <v>60</v>
      </c>
      <c r="AC36" s="117">
        <f t="shared" ca="1" si="13"/>
        <v>0</v>
      </c>
      <c r="AD36" s="117">
        <f ca="1">AC36-IF(上限=限①,MIN($AC$38-(SUM($AC$27:$AC35)-SUM($AD$27:$AD35)),AC36),0)</f>
        <v>0</v>
      </c>
      <c r="AE36" s="98">
        <f ca="1">MAX(ROUNDDOWN(限②/60,0)-(ROUNDDOWN(上限/60,0)-MAX(ROUNDDOWN(AD36*24*上限,0)-$W36,0)),0)</f>
        <v>0</v>
      </c>
      <c r="AF36" s="99">
        <f t="shared" ca="1" si="14"/>
        <v>60</v>
      </c>
      <c r="AG36" s="117">
        <f t="shared" ca="1" si="17"/>
        <v>0</v>
      </c>
      <c r="AH36" s="117">
        <f ca="1">AG36-MIN($AG$38-(SUM($AG$27:$AG35)-SUM($AH$27:$AH35)),AG36)</f>
        <v>0</v>
      </c>
    </row>
    <row r="37" spans="1:34" s="4" customFormat="1" ht="3.9" customHeight="1" thickTop="1" x14ac:dyDescent="0.15">
      <c r="A37" s="141"/>
      <c r="B37" s="2"/>
      <c r="C37" s="2"/>
      <c r="D37" s="142"/>
      <c r="E37" s="2"/>
      <c r="F37" s="2"/>
      <c r="G37" s="2"/>
      <c r="H37" s="2"/>
      <c r="I37" s="2"/>
      <c r="J37" s="2"/>
      <c r="K37" s="142"/>
      <c r="L37" s="6"/>
      <c r="M37" s="6"/>
      <c r="N37" s="5"/>
      <c r="O37" s="2"/>
      <c r="P37" s="2"/>
      <c r="Q37" s="2"/>
      <c r="R37" s="2"/>
      <c r="S37" s="2"/>
      <c r="T37" s="2"/>
      <c r="U37" s="2"/>
      <c r="V37" s="2"/>
      <c r="W37" s="3"/>
      <c r="Z37" s="118"/>
      <c r="AA37" s="98"/>
    </row>
    <row r="38" spans="1:34" s="4" customFormat="1" ht="15.9" customHeight="1" x14ac:dyDescent="0.45">
      <c r="A38" s="141"/>
      <c r="C38" s="2"/>
      <c r="D38" s="142"/>
      <c r="H38" s="219" t="s">
        <v>20</v>
      </c>
      <c r="I38" s="220"/>
      <c r="J38" s="220"/>
      <c r="K38" s="221"/>
      <c r="M38" s="124" t="s">
        <v>23</v>
      </c>
      <c r="P38" s="146"/>
      <c r="Q38" s="146"/>
      <c r="R38" s="146"/>
      <c r="S38" s="146"/>
      <c r="T38" s="150"/>
      <c r="U38" s="151"/>
      <c r="X38" s="207" t="s">
        <v>24</v>
      </c>
      <c r="Y38" s="207"/>
      <c r="Z38" s="118">
        <f ca="1">SUM(Z27:Z36)-$M41</f>
        <v>0</v>
      </c>
      <c r="AC38" s="118">
        <f t="shared" ref="AC38:AD38" ca="1" si="19">SUM(AC27:AC36)-$M41</f>
        <v>0</v>
      </c>
      <c r="AD38" s="118">
        <f t="shared" ca="1" si="19"/>
        <v>0</v>
      </c>
      <c r="AG38" s="118">
        <f ca="1">SUM(AG27:AG36)-$M41</f>
        <v>0</v>
      </c>
    </row>
    <row r="39" spans="1:34" ht="24" customHeight="1" x14ac:dyDescent="0.15">
      <c r="A39" s="9"/>
      <c r="D39" s="12"/>
      <c r="G39" s="8" t="s">
        <v>22</v>
      </c>
      <c r="H39" s="208">
        <f ca="1">SUMIF($K27:$K36,"",$L27:$L36)</f>
        <v>0</v>
      </c>
      <c r="I39" s="209"/>
      <c r="J39" s="209"/>
      <c r="K39" s="210"/>
      <c r="M39" s="126">
        <f ca="1">SUMIF($K27:$K36,"",$M27:$M36)</f>
        <v>0</v>
      </c>
      <c r="N39" s="147"/>
      <c r="O39" s="147"/>
      <c r="P39" s="145"/>
      <c r="Q39" s="145"/>
      <c r="R39" s="145"/>
      <c r="S39" s="145"/>
      <c r="T39" s="151"/>
      <c r="U39" s="151"/>
      <c r="X39" s="211">
        <f ca="1">SUMIF($K27:$K36,"",$Y27:$Y36)</f>
        <v>0</v>
      </c>
      <c r="Y39" s="211"/>
    </row>
    <row r="40" spans="1:34" ht="24" customHeight="1" thickBot="1" x14ac:dyDescent="0.2">
      <c r="A40" s="9"/>
      <c r="D40" s="12"/>
      <c r="G40" s="8" t="s">
        <v>6</v>
      </c>
      <c r="H40" s="208">
        <f ca="1">SUMIF($K27:$K36,'保育課設定シート（非表示にする）'!$A$5,$L27:$L36)</f>
        <v>0</v>
      </c>
      <c r="I40" s="209"/>
      <c r="J40" s="209"/>
      <c r="K40" s="210"/>
      <c r="L40" s="125"/>
      <c r="M40" s="127">
        <f ca="1">SUMIF($K27:$K36,'保育課設定シート（非表示にする）'!$A$5,$M27:$M36)</f>
        <v>0</v>
      </c>
      <c r="N40" s="147"/>
      <c r="O40" s="147"/>
      <c r="P40" s="145"/>
      <c r="Q40" s="145"/>
      <c r="R40" s="145"/>
      <c r="S40" s="145"/>
      <c r="T40" s="149"/>
      <c r="U40" s="149"/>
      <c r="X40" s="212">
        <f ca="1">SUMIF($K27:$K36,'保育課設定シート（非表示にする）'!$A$5,$Y27:$Y36)</f>
        <v>0</v>
      </c>
      <c r="Y40" s="212"/>
    </row>
    <row r="41" spans="1:34" ht="24" customHeight="1" thickBot="1" x14ac:dyDescent="0.2">
      <c r="A41" s="9"/>
      <c r="D41" s="12"/>
      <c r="G41" s="8" t="s">
        <v>11</v>
      </c>
      <c r="H41" s="208">
        <f ca="1">H39+H40</f>
        <v>0</v>
      </c>
      <c r="I41" s="209"/>
      <c r="J41" s="209"/>
      <c r="K41" s="210"/>
      <c r="L41" s="128" t="s">
        <v>54</v>
      </c>
      <c r="M41" s="14">
        <f ca="1">ROUNDDOWN(H41,0)+TIME(HOUR(H41),0,0)</f>
        <v>0</v>
      </c>
      <c r="N41" s="148"/>
      <c r="O41" s="147"/>
      <c r="P41" s="152"/>
      <c r="Q41" s="152"/>
      <c r="R41" s="152"/>
      <c r="S41" s="152"/>
      <c r="T41" s="152"/>
      <c r="U41" s="2"/>
      <c r="X41" s="213">
        <f t="shared" ref="X41:Y41" ca="1" si="20">X39+X40</f>
        <v>0</v>
      </c>
      <c r="Y41" s="214">
        <f t="shared" si="20"/>
        <v>0</v>
      </c>
    </row>
    <row r="42" spans="1:34" ht="3.9" customHeight="1" x14ac:dyDescent="0.45">
      <c r="A42" s="26"/>
      <c r="B42" s="25"/>
      <c r="C42" s="25"/>
      <c r="D42" s="25"/>
      <c r="E42" s="25"/>
      <c r="F42" s="25"/>
      <c r="G42" s="25"/>
      <c r="H42" s="25"/>
      <c r="I42" s="25"/>
      <c r="J42" s="27"/>
      <c r="K42" s="28"/>
      <c r="L42" s="28"/>
      <c r="M42" s="28"/>
      <c r="N42" s="29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  <row r="43" spans="1:34" ht="36" customHeight="1" x14ac:dyDescent="0.3">
      <c r="A43" s="234" t="str">
        <f ca="1">IF(年度まとめ!$F$2="","",TEXT(DATE(YEAR(年度まとめ!$F$2),MOD(D43+8,12)+4,1),"ggge"))&amp;"年"</f>
        <v>令和9年</v>
      </c>
      <c r="B43" s="234"/>
      <c r="C43" s="234"/>
      <c r="D43" s="233">
        <f ca="1">MOD(_xlfn.SHEET()*3-2+ROUNDDOWN(ROW()/19,0)-1,12)+1</f>
        <v>3</v>
      </c>
      <c r="E43" s="233"/>
      <c r="F43" s="233"/>
      <c r="G43" s="13" t="s">
        <v>37</v>
      </c>
      <c r="H43" s="4"/>
      <c r="I43" s="4"/>
      <c r="J43" s="10"/>
      <c r="K43" s="11"/>
      <c r="L43" s="11"/>
      <c r="M43" s="11"/>
      <c r="N43" s="7"/>
      <c r="O43" s="7"/>
      <c r="P43" s="7"/>
      <c r="Q43" s="7"/>
      <c r="R43" s="7"/>
      <c r="T43" s="116"/>
      <c r="U43" s="116"/>
      <c r="V43" s="116"/>
      <c r="W43" s="229" t="str">
        <f>"※補助上限額(1時間あたり)
日中( 7:00～22:00):"&amp;TEXT(限①,"#,#")&amp;"円
夜間(22:00～24:00, 0:00～ 7:00):"&amp;TEXT(限②,"#,#")&amp;"円"</f>
        <v>※補助上限額(1時間あたり)
日中( 7:00～22:00):2,500円
夜間(22:00～24:00, 0:00～ 7:00):3,500円</v>
      </c>
      <c r="X43" s="229"/>
      <c r="Y43" s="229"/>
    </row>
    <row r="44" spans="1:34" ht="15.9" customHeight="1" x14ac:dyDescent="0.45">
      <c r="A44" s="222" t="s">
        <v>0</v>
      </c>
      <c r="B44" s="222"/>
      <c r="C44" s="222"/>
      <c r="D44" s="217" t="s">
        <v>5</v>
      </c>
      <c r="E44" s="222" t="s">
        <v>8</v>
      </c>
      <c r="F44" s="222"/>
      <c r="G44" s="222"/>
      <c r="H44" s="222"/>
      <c r="I44" s="222"/>
      <c r="J44" s="222"/>
      <c r="K44" s="223" t="s">
        <v>6</v>
      </c>
      <c r="L44" s="224" t="s">
        <v>10</v>
      </c>
      <c r="M44" s="217" t="s">
        <v>53</v>
      </c>
      <c r="N44" s="215" t="s">
        <v>16</v>
      </c>
      <c r="O44" s="216"/>
      <c r="P44" s="224" t="s">
        <v>14</v>
      </c>
      <c r="Q44" s="232"/>
      <c r="R44" s="232"/>
      <c r="S44" s="232"/>
      <c r="T44" s="232"/>
      <c r="U44" s="232"/>
      <c r="V44" s="232"/>
      <c r="W44" s="217" t="s">
        <v>27</v>
      </c>
      <c r="X44" s="218" t="s">
        <v>21</v>
      </c>
      <c r="Y44" s="218" t="s">
        <v>24</v>
      </c>
    </row>
    <row r="45" spans="1:34" ht="36" customHeight="1" thickBot="1" x14ac:dyDescent="0.5">
      <c r="A45" s="222"/>
      <c r="B45" s="231"/>
      <c r="C45" s="222"/>
      <c r="D45" s="230"/>
      <c r="E45" s="231" t="s">
        <v>1</v>
      </c>
      <c r="F45" s="231"/>
      <c r="G45" s="231"/>
      <c r="H45" s="231" t="s">
        <v>2</v>
      </c>
      <c r="I45" s="231"/>
      <c r="J45" s="231"/>
      <c r="K45" s="217"/>
      <c r="L45" s="225"/>
      <c r="M45" s="228"/>
      <c r="N45" s="226"/>
      <c r="O45" s="227"/>
      <c r="P45" s="215" t="s">
        <v>19</v>
      </c>
      <c r="Q45" s="216"/>
      <c r="R45" s="215" t="s">
        <v>18</v>
      </c>
      <c r="S45" s="216"/>
      <c r="T45" s="217" t="s">
        <v>17</v>
      </c>
      <c r="U45" s="217"/>
      <c r="V45" s="172" t="s">
        <v>15</v>
      </c>
      <c r="W45" s="230"/>
      <c r="X45" s="218"/>
      <c r="Y45" s="218"/>
    </row>
    <row r="46" spans="1:34" s="99" customFormat="1" ht="24" customHeight="1" thickTop="1" thickBot="1" x14ac:dyDescent="0.2">
      <c r="A46" s="86">
        <f ca="1">$D43</f>
        <v>3</v>
      </c>
      <c r="B46" s="87"/>
      <c r="C46" s="88" t="s">
        <v>3</v>
      </c>
      <c r="D46" s="32"/>
      <c r="E46" s="89"/>
      <c r="F46" s="90" t="s">
        <v>36</v>
      </c>
      <c r="G46" s="91"/>
      <c r="H46" s="89"/>
      <c r="I46" s="90" t="s">
        <v>36</v>
      </c>
      <c r="J46" s="92"/>
      <c r="K46" s="34" t="str" cm="1">
        <f t="array" aca="1" ref="K46" ca="1">IF(OR(開始時="",COUNTIF('保育課設定シート（非表示にする）'!$G$10:$G$24,開始時)),"",'保育課設定シート（非表示にする）'!$A$5)</f>
        <v/>
      </c>
      <c r="L46" s="171">
        <f ca="1">IF(OR(COUNTBLANK($E46:$J46)&gt;0,COUNTIF(終了時範囲,終了時)=0,COUNTIF(終了分範囲,終了分)=0),0,IF(AND(開始時&gt;=22,TIME(終了時,終了分,0)&lt;TIME(1,0,0)),1,TIME(終了時,終了分,0))-TIME(開始時,開始分,0))</f>
        <v>0</v>
      </c>
      <c r="M46" s="120">
        <f ca="1">AG46-MIN($AG$19,AG46)</f>
        <v>0</v>
      </c>
      <c r="N46" s="94"/>
      <c r="O46" s="95" t="s">
        <v>4</v>
      </c>
      <c r="P46" s="96"/>
      <c r="Q46" s="95" t="s">
        <v>4</v>
      </c>
      <c r="R46" s="96"/>
      <c r="S46" s="95" t="s">
        <v>4</v>
      </c>
      <c r="T46" s="96"/>
      <c r="U46" s="95" t="s">
        <v>4</v>
      </c>
      <c r="V46" s="97">
        <f>P46-R46+T46</f>
        <v>0</v>
      </c>
      <c r="W46" s="97">
        <f>N46-V46</f>
        <v>0</v>
      </c>
      <c r="X46" s="122">
        <f ca="1">ROUNDDOWN(ROUND($M46*24*上限,5),0)</f>
        <v>0</v>
      </c>
      <c r="Y46" s="122">
        <f ca="1">MIN(W46:X46)</f>
        <v>0</v>
      </c>
      <c r="Z46" s="117">
        <f ca="1">$L46-ROUNDDOWN(MIN(TIME(0,MINUTE($H$60),0),MAX(0,$L46-($W46/IF($K46="",限①,限②)/24)))*24*60,0)/24/60</f>
        <v>0</v>
      </c>
      <c r="AA46" s="119">
        <f ca="1">MAX(ROUNDDOWN(限①/60,0)-(ROUNDDOWN(上限/60,0)-MAX(ROUNDDOWN(Z46*24*上限,0)-$W46,0)),0)</f>
        <v>0</v>
      </c>
      <c r="AB46" s="98">
        <f ca="1">IF(AA46=0,60,RANK(AA46,AA$46:AA$55))</f>
        <v>60</v>
      </c>
      <c r="AC46" s="117">
        <f ca="1">Z46-TIME(0,IF(MINUTE($Z$57)&gt;=$AB46,1,0),0)</f>
        <v>0</v>
      </c>
      <c r="AD46" s="117">
        <f ca="1">AC46-IF(上限=限①,MIN($AC$57,AC46),0)</f>
        <v>0</v>
      </c>
      <c r="AE46" s="119">
        <f ca="1">MAX(ROUNDDOWN(限②/60,0)-(ROUNDDOWN(上限/60,0)-MAX(ROUNDDOWN(AD46*24*上限,0)-$W46,0)),0)</f>
        <v>0</v>
      </c>
      <c r="AF46" s="99">
        <f ca="1">IF(AE46=0,60,RANK(AE46,AE$46:AE$55))</f>
        <v>60</v>
      </c>
      <c r="AG46" s="117">
        <f ca="1">AD46-TIME(0,IF(MINUTE(AD$57)&gt;=$AF46,1,0),0)</f>
        <v>0</v>
      </c>
      <c r="AH46" s="117">
        <f ca="1">AG46-MIN($AG$57,AG46)</f>
        <v>0</v>
      </c>
    </row>
    <row r="47" spans="1:34" s="99" customFormat="1" ht="24" customHeight="1" thickTop="1" thickBot="1" x14ac:dyDescent="0.2">
      <c r="A47" s="100">
        <f ca="1">A46</f>
        <v>3</v>
      </c>
      <c r="B47" s="101"/>
      <c r="C47" s="102" t="s">
        <v>3</v>
      </c>
      <c r="D47" s="41"/>
      <c r="E47" s="103"/>
      <c r="F47" s="104" t="s">
        <v>35</v>
      </c>
      <c r="G47" s="105"/>
      <c r="H47" s="103"/>
      <c r="I47" s="104" t="s">
        <v>35</v>
      </c>
      <c r="J47" s="106"/>
      <c r="K47" s="42" t="str">
        <f>IF(OR($E47="",COUNTIF('保育課設定シート（非表示にする）'!$G$10:$G$24,$E47)),"",'保育課設定シート（非表示にする）'!$A$5)</f>
        <v/>
      </c>
      <c r="L47" s="107">
        <f ca="1">IF(OR(COUNTBLANK($E47:$J47)&gt;0,COUNTIF(終了時範囲,終了時)=0,COUNTIF(終了分範囲,終了分)=0),0,IF(AND(開始時&gt;=22,TIME(終了時,終了分,0)&lt;TIME(1,0,0)),1,TIME(終了時,終了分,0))-TIME(開始時,開始分,0))</f>
        <v>0</v>
      </c>
      <c r="M47" s="121">
        <f ca="1">AG47-MIN($AG$19-(SUM($AG$8:$AG46)-SUM($AH$8:$AH46)),AG47)</f>
        <v>0</v>
      </c>
      <c r="N47" s="108"/>
      <c r="O47" s="109" t="s">
        <v>4</v>
      </c>
      <c r="P47" s="110"/>
      <c r="Q47" s="109" t="s">
        <v>4</v>
      </c>
      <c r="R47" s="110"/>
      <c r="S47" s="109" t="s">
        <v>4</v>
      </c>
      <c r="T47" s="110"/>
      <c r="U47" s="109" t="s">
        <v>4</v>
      </c>
      <c r="V47" s="111">
        <f t="shared" ref="V47:V50" si="21">P47-R47+T47</f>
        <v>0</v>
      </c>
      <c r="W47" s="111">
        <f>N47-V47</f>
        <v>0</v>
      </c>
      <c r="X47" s="123">
        <f ca="1">ROUNDDOWN(ROUND($M47*24*上限,5),0)</f>
        <v>0</v>
      </c>
      <c r="Y47" s="123">
        <f t="shared" ref="Y47:Y55" ca="1" si="22">MIN(W47:X47)</f>
        <v>0</v>
      </c>
      <c r="Z47" s="117">
        <f ca="1">$L47-MAX(0,ROUNDDOWN(MIN(TIME(0,MINUTE($H$60),0)-SUM($L$46:$L46)+SUM(Z$46:Z46),MAX(0,$L47-($W47/IF($K47="",限①,限②)/24)))*24*60,0)/24/60)</f>
        <v>0</v>
      </c>
      <c r="AA47" s="119">
        <f ca="1">MAX(ROUNDDOWN(限①/60,0)-(ROUNDDOWN(上限/60,0)-MAX(ROUNDDOWN(Z47*24*上限,0)-$W47,0)),0)</f>
        <v>0</v>
      </c>
      <c r="AB47" s="99">
        <f t="shared" ref="AB47:AB55" ca="1" si="23">IF(AA47=0,60,RANK(AA47,AA$46:AA$55))</f>
        <v>60</v>
      </c>
      <c r="AC47" s="117">
        <f t="shared" ref="AC47:AC55" ca="1" si="24">Z47-TIME(0,IF(MINUTE($Z$57)&gt;=$AB47,1,0),0)</f>
        <v>0</v>
      </c>
      <c r="AD47" s="117">
        <f ca="1">AC47-IF(上限=限①,MIN($AC$57-(SUM($AC$46:$AC46)-SUM($AD$46:$AD46)),AC47),0)</f>
        <v>0</v>
      </c>
      <c r="AE47" s="98">
        <f ca="1">MAX(ROUNDDOWN(限②/60,0)-(ROUNDDOWN(上限/60,0)-MAX(ROUNDDOWN(AD47*24*上限,0)-$W47,0)),0)</f>
        <v>0</v>
      </c>
      <c r="AF47" s="99">
        <f t="shared" ref="AF47:AF55" ca="1" si="25">IF(AE47=0,60,RANK(AE47,AE$46:AE$55))</f>
        <v>60</v>
      </c>
      <c r="AG47" s="117">
        <f t="shared" ref="AG47:AG55" ca="1" si="26">AD47-TIME(0,IF(MINUTE(AD$57)&gt;=$AF47,1,0),0)</f>
        <v>0</v>
      </c>
      <c r="AH47" s="117">
        <f ca="1">AG47-MIN($AG$57-(SUM($AG$46:$AG46)-SUM($AH$46:$AH46)),AG47)</f>
        <v>0</v>
      </c>
    </row>
    <row r="48" spans="1:34" s="99" customFormat="1" ht="24" customHeight="1" thickTop="1" thickBot="1" x14ac:dyDescent="0.2">
      <c r="A48" s="112">
        <f t="shared" ref="A48:A55" ca="1" si="27">A47</f>
        <v>3</v>
      </c>
      <c r="B48" s="87"/>
      <c r="C48" s="95" t="s">
        <v>3</v>
      </c>
      <c r="D48" s="37"/>
      <c r="E48" s="89"/>
      <c r="F48" s="90" t="s">
        <v>35</v>
      </c>
      <c r="G48" s="91"/>
      <c r="H48" s="89"/>
      <c r="I48" s="90" t="s">
        <v>35</v>
      </c>
      <c r="J48" s="92"/>
      <c r="K48" s="33" t="str">
        <f>IF(OR($E48="",COUNTIF('保育課設定シート（非表示にする）'!$G$10:$G$24,$E48)),"",'保育課設定シート（非表示にする）'!$A$5)</f>
        <v/>
      </c>
      <c r="L48" s="171">
        <f ca="1">IF(OR(COUNTBLANK($E48:$J48)&gt;0,COUNTIF(終了時範囲,終了時)=0,COUNTIF(終了分範囲,終了分)=0),0,IF(AND(開始時&gt;=22,TIME(終了時,終了分,0)&lt;TIME(1,0,0)),1,TIME(終了時,終了分,0))-TIME(開始時,開始分,0))</f>
        <v>0</v>
      </c>
      <c r="M48" s="120">
        <f ca="1">AG48-MIN($AG$19-(SUM($AG$8:$AG47)-SUM($AH$8:$AH47)),AG48)</f>
        <v>0</v>
      </c>
      <c r="N48" s="94"/>
      <c r="O48" s="95" t="s">
        <v>4</v>
      </c>
      <c r="P48" s="96"/>
      <c r="Q48" s="95" t="s">
        <v>4</v>
      </c>
      <c r="R48" s="96"/>
      <c r="S48" s="95" t="s">
        <v>4</v>
      </c>
      <c r="T48" s="96"/>
      <c r="U48" s="95" t="s">
        <v>4</v>
      </c>
      <c r="V48" s="97">
        <f t="shared" si="21"/>
        <v>0</v>
      </c>
      <c r="W48" s="97">
        <f t="shared" ref="W48:W55" si="28">N48-V48</f>
        <v>0</v>
      </c>
      <c r="X48" s="122">
        <f ca="1">ROUNDDOWN(ROUND($M48*24*上限,5),0)</f>
        <v>0</v>
      </c>
      <c r="Y48" s="122">
        <f t="shared" ca="1" si="22"/>
        <v>0</v>
      </c>
      <c r="Z48" s="117">
        <f ca="1">$L48-MAX(0,ROUNDDOWN(MIN(TIME(0,MINUTE($H$60),0)-SUM($L$46:$L47)+SUM(Z$46:Z47),MAX(0,$L48-($W48/IF($K48="",限①,限②)/24)))*24*60,0)/24/60)</f>
        <v>0</v>
      </c>
      <c r="AA48" s="119">
        <f ca="1">MAX(ROUNDDOWN(限①/60,0)-(ROUNDDOWN(上限/60,0)-MAX(ROUNDDOWN(Z48*24*上限,0)-$W48,0)),0)</f>
        <v>0</v>
      </c>
      <c r="AB48" s="99">
        <f t="shared" ca="1" si="23"/>
        <v>60</v>
      </c>
      <c r="AC48" s="117">
        <f t="shared" ca="1" si="24"/>
        <v>0</v>
      </c>
      <c r="AD48" s="117">
        <f ca="1">AC48-IF(上限=限①,MIN($AC$57-(SUM($AC$46:$AC47)-SUM($AD$46:$AD47)),AC48),0)</f>
        <v>0</v>
      </c>
      <c r="AE48" s="98">
        <f ca="1">MAX(ROUNDDOWN(限②/60,0)-(ROUNDDOWN(上限/60,0)-MAX(ROUNDDOWN(AD48*24*上限,0)-$W48,0)),0)</f>
        <v>0</v>
      </c>
      <c r="AF48" s="99">
        <f t="shared" ca="1" si="25"/>
        <v>60</v>
      </c>
      <c r="AG48" s="117">
        <f t="shared" ca="1" si="26"/>
        <v>0</v>
      </c>
      <c r="AH48" s="117">
        <f ca="1">AG48-MIN($AG$57-(SUM($AG$46:$AG47)-SUM($AH$46:$AH47)),AG48)</f>
        <v>0</v>
      </c>
    </row>
    <row r="49" spans="1:34" s="99" customFormat="1" ht="24" customHeight="1" thickTop="1" thickBot="1" x14ac:dyDescent="0.2">
      <c r="A49" s="100">
        <f t="shared" ca="1" si="27"/>
        <v>3</v>
      </c>
      <c r="B49" s="101"/>
      <c r="C49" s="102" t="s">
        <v>3</v>
      </c>
      <c r="D49" s="43"/>
      <c r="E49" s="103"/>
      <c r="F49" s="104" t="s">
        <v>35</v>
      </c>
      <c r="G49" s="105"/>
      <c r="H49" s="103"/>
      <c r="I49" s="104" t="s">
        <v>35</v>
      </c>
      <c r="J49" s="106"/>
      <c r="K49" s="39" t="str">
        <f>IF(OR($E49="",COUNTIF('保育課設定シート（非表示にする）'!$G$10:$G$24,$E49)),"",'保育課設定シート（非表示にする）'!$A$5)</f>
        <v/>
      </c>
      <c r="L49" s="107">
        <f ca="1">IF(OR(COUNTBLANK($E49:$J49)&gt;0,COUNTIF(終了時範囲,終了時)=0,COUNTIF(終了分範囲,終了分)=0),0,IF(AND(開始時&gt;=22,TIME(終了時,終了分,0)&lt;TIME(1,0,0)),1,TIME(終了時,終了分,0))-TIME(開始時,開始分,0))</f>
        <v>0</v>
      </c>
      <c r="M49" s="121">
        <f ca="1">AG49-MIN($AG$19-(SUM($AG$8:$AG48)-SUM($AH$8:$AH48)),AG49)</f>
        <v>0</v>
      </c>
      <c r="N49" s="108"/>
      <c r="O49" s="109" t="s">
        <v>4</v>
      </c>
      <c r="P49" s="110"/>
      <c r="Q49" s="109" t="s">
        <v>4</v>
      </c>
      <c r="R49" s="110"/>
      <c r="S49" s="109" t="s">
        <v>4</v>
      </c>
      <c r="T49" s="110"/>
      <c r="U49" s="109" t="s">
        <v>4</v>
      </c>
      <c r="V49" s="111">
        <f t="shared" si="21"/>
        <v>0</v>
      </c>
      <c r="W49" s="111">
        <f t="shared" si="28"/>
        <v>0</v>
      </c>
      <c r="X49" s="123">
        <f ca="1">ROUNDDOWN(ROUND($M49*24*上限,5),0)</f>
        <v>0</v>
      </c>
      <c r="Y49" s="123">
        <f t="shared" ca="1" si="22"/>
        <v>0</v>
      </c>
      <c r="Z49" s="117">
        <f ca="1">$L49-MAX(0,ROUNDDOWN(MIN(TIME(0,MINUTE($H$60),0)-SUM($L$46:$L48)+SUM(Z$46:Z48),MAX(0,$L49-($W49/IF($K49="",限①,限②)/24)))*24*60,0)/24/60)</f>
        <v>0</v>
      </c>
      <c r="AA49" s="119">
        <f ca="1">MAX(ROUNDDOWN(限①/60,0)-(ROUNDDOWN(上限/60,0)-MAX(ROUNDDOWN(Z49*24*上限,0)-$W49,0)),0)</f>
        <v>0</v>
      </c>
      <c r="AB49" s="99">
        <f t="shared" ca="1" si="23"/>
        <v>60</v>
      </c>
      <c r="AC49" s="117">
        <f t="shared" ca="1" si="24"/>
        <v>0</v>
      </c>
      <c r="AD49" s="117">
        <f ca="1">AC49-IF(上限=限①,MIN($AC$57-(SUM($AC$46:$AC48)-SUM($AD$46:$AD48)),AC49),0)</f>
        <v>0</v>
      </c>
      <c r="AE49" s="98">
        <f ca="1">MAX(ROUNDDOWN(限②/60,0)-(ROUNDDOWN(上限/60,0)-MAX(ROUNDDOWN(AD49*24*上限,0)-$W49,0)),0)</f>
        <v>0</v>
      </c>
      <c r="AF49" s="99">
        <f t="shared" ca="1" si="25"/>
        <v>60</v>
      </c>
      <c r="AG49" s="117">
        <f t="shared" ca="1" si="26"/>
        <v>0</v>
      </c>
      <c r="AH49" s="117">
        <f ca="1">AG49-MIN($AG$57-(SUM($AG$46:$AG48)-SUM($AH$46:$AH48)),AG49)</f>
        <v>0</v>
      </c>
    </row>
    <row r="50" spans="1:34" s="99" customFormat="1" ht="24" customHeight="1" thickTop="1" thickBot="1" x14ac:dyDescent="0.2">
      <c r="A50" s="112">
        <f t="shared" ca="1" si="27"/>
        <v>3</v>
      </c>
      <c r="B50" s="87"/>
      <c r="C50" s="95" t="s">
        <v>3</v>
      </c>
      <c r="D50" s="35"/>
      <c r="E50" s="89"/>
      <c r="F50" s="90" t="s">
        <v>35</v>
      </c>
      <c r="G50" s="91"/>
      <c r="H50" s="89"/>
      <c r="I50" s="90" t="s">
        <v>35</v>
      </c>
      <c r="J50" s="92"/>
      <c r="K50" s="36" t="str">
        <f>IF(OR($E50="",COUNTIF('保育課設定シート（非表示にする）'!$G$10:$G$24,$E50)),"",'保育課設定シート（非表示にする）'!$A$5)</f>
        <v/>
      </c>
      <c r="L50" s="171">
        <f ca="1">IF(OR(COUNTBLANK($E50:$J50)&gt;0,COUNTIF(終了時範囲,終了時)=0,COUNTIF(終了分範囲,終了分)=0),0,IF(AND(開始時&gt;=22,TIME(終了時,終了分,0)&lt;TIME(1,0,0)),1,TIME(終了時,終了分,0))-TIME(開始時,開始分,0))</f>
        <v>0</v>
      </c>
      <c r="M50" s="120">
        <f ca="1">AG50-MIN($AG$19-(SUM($AG$8:$AG49)-SUM($AH$8:$AH49)),AG50)</f>
        <v>0</v>
      </c>
      <c r="N50" s="94"/>
      <c r="O50" s="95" t="s">
        <v>4</v>
      </c>
      <c r="P50" s="96"/>
      <c r="Q50" s="95" t="s">
        <v>4</v>
      </c>
      <c r="R50" s="96"/>
      <c r="S50" s="95" t="s">
        <v>4</v>
      </c>
      <c r="T50" s="96"/>
      <c r="U50" s="95" t="s">
        <v>4</v>
      </c>
      <c r="V50" s="97">
        <f t="shared" si="21"/>
        <v>0</v>
      </c>
      <c r="W50" s="97">
        <f t="shared" si="28"/>
        <v>0</v>
      </c>
      <c r="X50" s="122">
        <f ca="1">ROUNDDOWN(ROUND($M50*24*上限,5),0)</f>
        <v>0</v>
      </c>
      <c r="Y50" s="122">
        <f t="shared" ca="1" si="22"/>
        <v>0</v>
      </c>
      <c r="Z50" s="117">
        <f ca="1">$L50-MAX(0,ROUNDDOWN(MIN(TIME(0,MINUTE($H$60),0)-SUM($L$46:$L49)+SUM(Z$46:Z49),MAX(0,$L50-($W50/IF($K50="",限①,限②)/24)))*24*60,0)/24/60)</f>
        <v>0</v>
      </c>
      <c r="AA50" s="119">
        <f ca="1">MAX(ROUNDDOWN(限①/60,0)-(ROUNDDOWN(上限/60,0)-MAX(ROUNDDOWN(Z50*24*上限,0)-$W50,0)),0)</f>
        <v>0</v>
      </c>
      <c r="AB50" s="99">
        <f t="shared" ca="1" si="23"/>
        <v>60</v>
      </c>
      <c r="AC50" s="117">
        <f t="shared" ca="1" si="24"/>
        <v>0</v>
      </c>
      <c r="AD50" s="117">
        <f ca="1">AC50-IF(上限=限①,MIN($AC$57-(SUM($AC$46:$AC49)-SUM($AD$46:$AD49)),AC50),0)</f>
        <v>0</v>
      </c>
      <c r="AE50" s="98">
        <f ca="1">MAX(ROUNDDOWN(限②/60,0)-(ROUNDDOWN(上限/60,0)-MAX(ROUNDDOWN(AD50*24*上限,0)-$W50,0)),0)</f>
        <v>0</v>
      </c>
      <c r="AF50" s="99">
        <f t="shared" ca="1" si="25"/>
        <v>60</v>
      </c>
      <c r="AG50" s="117">
        <f t="shared" ca="1" si="26"/>
        <v>0</v>
      </c>
      <c r="AH50" s="117">
        <f ca="1">AG50-MIN($AG$57-(SUM($AG$46:$AG49)-SUM($AH$46:$AH49)),AG50)</f>
        <v>0</v>
      </c>
    </row>
    <row r="51" spans="1:34" s="99" customFormat="1" ht="24" customHeight="1" thickTop="1" thickBot="1" x14ac:dyDescent="0.2">
      <c r="A51" s="100">
        <f t="shared" ca="1" si="27"/>
        <v>3</v>
      </c>
      <c r="B51" s="101"/>
      <c r="C51" s="102" t="s">
        <v>3</v>
      </c>
      <c r="D51" s="41"/>
      <c r="E51" s="103"/>
      <c r="F51" s="104" t="s">
        <v>35</v>
      </c>
      <c r="G51" s="105"/>
      <c r="H51" s="103"/>
      <c r="I51" s="104" t="s">
        <v>35</v>
      </c>
      <c r="J51" s="106"/>
      <c r="K51" s="42" t="str">
        <f>IF(OR($E51="",COUNTIF('保育課設定シート（非表示にする）'!$G$10:$G$24,$E51)),"",'保育課設定シート（非表示にする）'!$A$5)</f>
        <v/>
      </c>
      <c r="L51" s="107">
        <f ca="1">IF(OR(COUNTBLANK($E51:$J51)&gt;0,COUNTIF(終了時範囲,終了時)=0,COUNTIF(終了分範囲,終了分)=0),0,IF(AND(開始時&gt;=22,TIME(終了時,終了分,0)&lt;TIME(1,0,0)),1,TIME(終了時,終了分,0))-TIME(開始時,開始分,0))</f>
        <v>0</v>
      </c>
      <c r="M51" s="121">
        <f ca="1">AG51-MIN($AG$19-(SUM($AG$8:$AG50)-SUM($AH$8:$AH50)),AG51)</f>
        <v>0</v>
      </c>
      <c r="N51" s="108"/>
      <c r="O51" s="109" t="s">
        <v>4</v>
      </c>
      <c r="P51" s="110"/>
      <c r="Q51" s="109" t="s">
        <v>4</v>
      </c>
      <c r="R51" s="110"/>
      <c r="S51" s="109" t="s">
        <v>4</v>
      </c>
      <c r="T51" s="110"/>
      <c r="U51" s="109" t="s">
        <v>4</v>
      </c>
      <c r="V51" s="111">
        <f>P51-R51+T51</f>
        <v>0</v>
      </c>
      <c r="W51" s="111">
        <f t="shared" si="28"/>
        <v>0</v>
      </c>
      <c r="X51" s="123">
        <f ca="1">ROUNDDOWN(ROUND($M51*24*上限,5),0)</f>
        <v>0</v>
      </c>
      <c r="Y51" s="123">
        <f t="shared" ca="1" si="22"/>
        <v>0</v>
      </c>
      <c r="Z51" s="117">
        <f ca="1">$L51-MAX(0,ROUNDDOWN(MIN(TIME(0,MINUTE($H$60),0)-SUM($L$46:$L50)+SUM(Z$46:Z50),MAX(0,$L51-($W51/IF($K51="",限①,限②)/24)))*24*60,0)/24/60)</f>
        <v>0</v>
      </c>
      <c r="AA51" s="119">
        <f ca="1">MAX(ROUNDDOWN(限①/60,0)-(ROUNDDOWN(上限/60,0)-MAX(ROUNDDOWN(Z51*24*上限,0)-$W51,0)),0)</f>
        <v>0</v>
      </c>
      <c r="AB51" s="99">
        <f t="shared" ca="1" si="23"/>
        <v>60</v>
      </c>
      <c r="AC51" s="117">
        <f t="shared" ca="1" si="24"/>
        <v>0</v>
      </c>
      <c r="AD51" s="117">
        <f ca="1">AC51-IF(上限=限①,MIN($AC$57-(SUM($AC$46:$AC50)-SUM($AD$46:$AD50)),AC51),0)</f>
        <v>0</v>
      </c>
      <c r="AE51" s="98">
        <f ca="1">MAX(ROUNDDOWN(限②/60,0)-(ROUNDDOWN(上限/60,0)-MAX(ROUNDDOWN(AD51*24*上限,0)-$W51,0)),0)</f>
        <v>0</v>
      </c>
      <c r="AF51" s="99">
        <f t="shared" ca="1" si="25"/>
        <v>60</v>
      </c>
      <c r="AG51" s="117">
        <f t="shared" ca="1" si="26"/>
        <v>0</v>
      </c>
      <c r="AH51" s="117">
        <f ca="1">AG51-MIN($AG$57-(SUM($AG$46:$AG50)-SUM($AH$46:$AH50)),AG51)</f>
        <v>0</v>
      </c>
    </row>
    <row r="52" spans="1:34" s="99" customFormat="1" ht="24" customHeight="1" thickTop="1" thickBot="1" x14ac:dyDescent="0.2">
      <c r="A52" s="112">
        <f t="shared" ca="1" si="27"/>
        <v>3</v>
      </c>
      <c r="B52" s="87"/>
      <c r="C52" s="95" t="s">
        <v>3</v>
      </c>
      <c r="D52" s="35"/>
      <c r="E52" s="89"/>
      <c r="F52" s="90" t="s">
        <v>35</v>
      </c>
      <c r="G52" s="91"/>
      <c r="H52" s="89"/>
      <c r="I52" s="90" t="s">
        <v>35</v>
      </c>
      <c r="J52" s="92"/>
      <c r="K52" s="36" t="str">
        <f>IF(OR($E52="",COUNTIF('保育課設定シート（非表示にする）'!$G$10:$G$24,$E52)),"",'保育課設定シート（非表示にする）'!$A$5)</f>
        <v/>
      </c>
      <c r="L52" s="171">
        <f ca="1">IF(OR(COUNTBLANK($E52:$J52)&gt;0,COUNTIF(終了時範囲,終了時)=0,COUNTIF(終了分範囲,終了分)=0),0,IF(AND(開始時&gt;=22,TIME(終了時,終了分,0)&lt;TIME(1,0,0)),1,TIME(終了時,終了分,0))-TIME(開始時,開始分,0))</f>
        <v>0</v>
      </c>
      <c r="M52" s="120">
        <f ca="1">AG52-MIN($AG$19-(SUM($AG$8:$AG51)-SUM($AH$8:$AH51)),AG52)</f>
        <v>0</v>
      </c>
      <c r="N52" s="94"/>
      <c r="O52" s="95" t="s">
        <v>4</v>
      </c>
      <c r="P52" s="96"/>
      <c r="Q52" s="95" t="s">
        <v>4</v>
      </c>
      <c r="R52" s="96"/>
      <c r="S52" s="95" t="s">
        <v>4</v>
      </c>
      <c r="T52" s="96"/>
      <c r="U52" s="95" t="s">
        <v>4</v>
      </c>
      <c r="V52" s="97">
        <f t="shared" ref="V52:V55" si="29">P52-R52+T52</f>
        <v>0</v>
      </c>
      <c r="W52" s="97">
        <f t="shared" si="28"/>
        <v>0</v>
      </c>
      <c r="X52" s="122">
        <f ca="1">ROUNDDOWN(ROUND($M52*24*上限,5),0)</f>
        <v>0</v>
      </c>
      <c r="Y52" s="122">
        <f t="shared" ca="1" si="22"/>
        <v>0</v>
      </c>
      <c r="Z52" s="117">
        <f ca="1">$L52-MAX(0,ROUNDDOWN(MIN(TIME(0,MINUTE($H$60),0)-SUM($L$46:$L51)+SUM(Z$46:Z51),MAX(0,$L52-($W52/IF($K52="",限①,限②)/24)))*24*60,0)/24/60)</f>
        <v>0</v>
      </c>
      <c r="AA52" s="119">
        <f ca="1">MAX(ROUNDDOWN(限①/60,0)-(ROUNDDOWN(上限/60,0)-MAX(ROUNDDOWN(Z52*24*上限,0)-$W52,0)),0)</f>
        <v>0</v>
      </c>
      <c r="AB52" s="99">
        <f t="shared" ca="1" si="23"/>
        <v>60</v>
      </c>
      <c r="AC52" s="117">
        <f t="shared" ca="1" si="24"/>
        <v>0</v>
      </c>
      <c r="AD52" s="117">
        <f ca="1">AC52-IF(上限=限①,MIN($AC$57-(SUM($AC$46:$AC51)-SUM($AD$46:$AD51)),AC52),0)</f>
        <v>0</v>
      </c>
      <c r="AE52" s="98">
        <f ca="1">MAX(ROUNDDOWN(限②/60,0)-(ROUNDDOWN(上限/60,0)-MAX(ROUNDDOWN(AD52*24*上限,0)-$W52,0)),0)</f>
        <v>0</v>
      </c>
      <c r="AF52" s="99">
        <f t="shared" ca="1" si="25"/>
        <v>60</v>
      </c>
      <c r="AG52" s="117">
        <f t="shared" ca="1" si="26"/>
        <v>0</v>
      </c>
      <c r="AH52" s="117">
        <f ca="1">AG52-MIN($AG$57-(SUM($AG$46:$AG51)-SUM($AH$46:$AH51)),AG52)</f>
        <v>0</v>
      </c>
    </row>
    <row r="53" spans="1:34" s="99" customFormat="1" ht="24" customHeight="1" thickTop="1" thickBot="1" x14ac:dyDescent="0.2">
      <c r="A53" s="100">
        <f t="shared" ca="1" si="27"/>
        <v>3</v>
      </c>
      <c r="B53" s="101"/>
      <c r="C53" s="102" t="s">
        <v>3</v>
      </c>
      <c r="D53" s="41"/>
      <c r="E53" s="113"/>
      <c r="F53" s="104" t="s">
        <v>35</v>
      </c>
      <c r="G53" s="105"/>
      <c r="H53" s="103"/>
      <c r="I53" s="104" t="s">
        <v>35</v>
      </c>
      <c r="J53" s="106"/>
      <c r="K53" s="42" t="str">
        <f>IF(OR($E53="",COUNTIF('保育課設定シート（非表示にする）'!$G$10:$G$24,$E53)),"",'保育課設定シート（非表示にする）'!$A$5)</f>
        <v/>
      </c>
      <c r="L53" s="107">
        <f ca="1">IF(OR(COUNTBLANK($E53:$J53)&gt;0,COUNTIF(終了時範囲,終了時)=0,COUNTIF(終了分範囲,終了分)=0),0,IF(AND(開始時&gt;=22,TIME(終了時,終了分,0)&lt;TIME(1,0,0)),1,TIME(終了時,終了分,0))-TIME(開始時,開始分,0))</f>
        <v>0</v>
      </c>
      <c r="M53" s="121">
        <f ca="1">AG53-MIN($AG$19-(SUM($AG$8:$AG52)-SUM($AH$8:$AH52)),AG53)</f>
        <v>0</v>
      </c>
      <c r="N53" s="108"/>
      <c r="O53" s="109" t="s">
        <v>4</v>
      </c>
      <c r="P53" s="110"/>
      <c r="Q53" s="109" t="s">
        <v>4</v>
      </c>
      <c r="R53" s="110"/>
      <c r="S53" s="109" t="s">
        <v>4</v>
      </c>
      <c r="T53" s="110"/>
      <c r="U53" s="109" t="s">
        <v>4</v>
      </c>
      <c r="V53" s="111">
        <f t="shared" si="29"/>
        <v>0</v>
      </c>
      <c r="W53" s="111">
        <f t="shared" si="28"/>
        <v>0</v>
      </c>
      <c r="X53" s="123">
        <f ca="1">ROUNDDOWN(ROUND($M53*24*上限,5),0)</f>
        <v>0</v>
      </c>
      <c r="Y53" s="123">
        <f t="shared" ca="1" si="22"/>
        <v>0</v>
      </c>
      <c r="Z53" s="117">
        <f ca="1">$L53-MAX(0,ROUNDDOWN(MIN(TIME(0,MINUTE($H$60),0)-SUM($L$46:$L52)+SUM(Z$46:Z52),MAX(0,$L53-($W53/IF($K53="",限①,限②)/24)))*24*60,0)/24/60)</f>
        <v>0</v>
      </c>
      <c r="AA53" s="119">
        <f ca="1">MAX(ROUNDDOWN(限①/60,0)-(ROUNDDOWN(上限/60,0)-MAX(ROUNDDOWN(Z53*24*上限,0)-$W53,0)),0)</f>
        <v>0</v>
      </c>
      <c r="AB53" s="99">
        <f t="shared" ca="1" si="23"/>
        <v>60</v>
      </c>
      <c r="AC53" s="117">
        <f t="shared" ca="1" si="24"/>
        <v>0</v>
      </c>
      <c r="AD53" s="117">
        <f ca="1">AC53-IF(上限=限①,MIN($AC$57-(SUM($AC$46:$AC52)-SUM($AD$46:$AD52)),AC53),0)</f>
        <v>0</v>
      </c>
      <c r="AE53" s="98">
        <f ca="1">MAX(ROUNDDOWN(限②/60,0)-(ROUNDDOWN(上限/60,0)-MAX(ROUNDDOWN(AD53*24*上限,0)-$W53,0)),0)</f>
        <v>0</v>
      </c>
      <c r="AF53" s="99">
        <f t="shared" ca="1" si="25"/>
        <v>60</v>
      </c>
      <c r="AG53" s="117">
        <f t="shared" ca="1" si="26"/>
        <v>0</v>
      </c>
      <c r="AH53" s="117">
        <f ca="1">AG53-MIN($AG$57-(SUM($AG$46:$AG52)-SUM($AH$46:$AH52)),AG53)</f>
        <v>0</v>
      </c>
    </row>
    <row r="54" spans="1:34" s="99" customFormat="1" ht="24" customHeight="1" thickTop="1" thickBot="1" x14ac:dyDescent="0.2">
      <c r="A54" s="112">
        <f t="shared" ca="1" si="27"/>
        <v>3</v>
      </c>
      <c r="B54" s="87"/>
      <c r="C54" s="95" t="s">
        <v>3</v>
      </c>
      <c r="D54" s="35"/>
      <c r="E54" s="89"/>
      <c r="F54" s="90" t="s">
        <v>35</v>
      </c>
      <c r="G54" s="91"/>
      <c r="H54" s="89"/>
      <c r="I54" s="90" t="s">
        <v>35</v>
      </c>
      <c r="J54" s="92"/>
      <c r="K54" s="36" t="str">
        <f>IF(OR($E54="",COUNTIF('保育課設定シート（非表示にする）'!$G$10:$G$24,$E54)),"",'保育課設定シート（非表示にする）'!$A$5)</f>
        <v/>
      </c>
      <c r="L54" s="171">
        <f ca="1">IF(OR(COUNTBLANK($E54:$J54)&gt;0,COUNTIF(終了時範囲,終了時)=0,COUNTIF(終了分範囲,終了分)=0),0,IF(AND(開始時&gt;=22,TIME(終了時,終了分,0)&lt;TIME(1,0,0)),1,TIME(終了時,終了分,0))-TIME(開始時,開始分,0))</f>
        <v>0</v>
      </c>
      <c r="M54" s="120">
        <f ca="1">AG54-MIN($AG$19-(SUM($AG$8:$AG53)-SUM($AH$8:$AH53)),AG54)</f>
        <v>0</v>
      </c>
      <c r="N54" s="94"/>
      <c r="O54" s="95" t="s">
        <v>4</v>
      </c>
      <c r="P54" s="96"/>
      <c r="Q54" s="95" t="s">
        <v>4</v>
      </c>
      <c r="R54" s="96"/>
      <c r="S54" s="95" t="s">
        <v>4</v>
      </c>
      <c r="T54" s="96"/>
      <c r="U54" s="95" t="s">
        <v>4</v>
      </c>
      <c r="V54" s="97">
        <f t="shared" si="29"/>
        <v>0</v>
      </c>
      <c r="W54" s="97">
        <f t="shared" si="28"/>
        <v>0</v>
      </c>
      <c r="X54" s="122">
        <f ca="1">ROUNDDOWN(ROUND($M54*24*上限,5),0)</f>
        <v>0</v>
      </c>
      <c r="Y54" s="122">
        <f t="shared" ca="1" si="22"/>
        <v>0</v>
      </c>
      <c r="Z54" s="117">
        <f ca="1">$L54-MAX(0,ROUNDDOWN(MIN(TIME(0,MINUTE($H$60),0)-SUM($L$46:$L53)+SUM(Z$46:Z53),MAX(0,$L54-($W54/IF($K54="",限①,限②)/24)))*24*60,0)/24/60)</f>
        <v>0</v>
      </c>
      <c r="AA54" s="119">
        <f ca="1">MAX(ROUNDDOWN(限①/60,0)-(ROUNDDOWN(上限/60,0)-MAX(ROUNDDOWN(Z54*24*上限,0)-$W54,0)),0)</f>
        <v>0</v>
      </c>
      <c r="AB54" s="99">
        <f t="shared" ca="1" si="23"/>
        <v>60</v>
      </c>
      <c r="AC54" s="117">
        <f t="shared" ca="1" si="24"/>
        <v>0</v>
      </c>
      <c r="AD54" s="117">
        <f ca="1">AC54-IF(上限=限①,MIN($AC$57-(SUM($AC$46:$AC53)-SUM($AD$46:$AD53)),AC54),0)</f>
        <v>0</v>
      </c>
      <c r="AE54" s="98">
        <f ca="1">MAX(ROUNDDOWN(限②/60,0)-(ROUNDDOWN(上限/60,0)-MAX(ROUNDDOWN(AD54*24*上限,0)-$W54,0)),0)</f>
        <v>0</v>
      </c>
      <c r="AF54" s="99">
        <f t="shared" ca="1" si="25"/>
        <v>60</v>
      </c>
      <c r="AG54" s="117">
        <f t="shared" ca="1" si="26"/>
        <v>0</v>
      </c>
      <c r="AH54" s="117">
        <f ca="1">AG54-MIN($AG$57-(SUM($AG$46:$AG53)-SUM($AH$46:$AH53)),AG54)</f>
        <v>0</v>
      </c>
    </row>
    <row r="55" spans="1:34" s="99" customFormat="1" ht="24" customHeight="1" thickTop="1" thickBot="1" x14ac:dyDescent="0.2">
      <c r="A55" s="100">
        <f t="shared" ca="1" si="27"/>
        <v>3</v>
      </c>
      <c r="B55" s="101"/>
      <c r="C55" s="102" t="s">
        <v>3</v>
      </c>
      <c r="D55" s="38"/>
      <c r="E55" s="103"/>
      <c r="F55" s="104" t="s">
        <v>35</v>
      </c>
      <c r="G55" s="105"/>
      <c r="H55" s="103"/>
      <c r="I55" s="104" t="s">
        <v>35</v>
      </c>
      <c r="J55" s="106"/>
      <c r="K55" s="40" t="str">
        <f>IF(OR($E55="",COUNTIF('保育課設定シート（非表示にする）'!$G$10:$G$24,$E55)),"",'保育課設定シート（非表示にする）'!$A$5)</f>
        <v/>
      </c>
      <c r="L55" s="107">
        <f ca="1">IF(OR(COUNTBLANK($E55:$J55)&gt;0,COUNTIF(終了時範囲,終了時)=0,COUNTIF(終了分範囲,終了分)=0),0,IF(AND(開始時&gt;=22,TIME(終了時,終了分,0)&lt;TIME(1,0,0)),1,TIME(終了時,終了分,0))-TIME(開始時,開始分,0))</f>
        <v>0</v>
      </c>
      <c r="M55" s="121">
        <f ca="1">AG55-MIN($AG$19-(SUM($AG$8:$AG54)-SUM($AH$8:$AH54)),AG55)</f>
        <v>0</v>
      </c>
      <c r="N55" s="108"/>
      <c r="O55" s="102" t="s">
        <v>4</v>
      </c>
      <c r="P55" s="114"/>
      <c r="Q55" s="102" t="s">
        <v>4</v>
      </c>
      <c r="R55" s="114"/>
      <c r="S55" s="115" t="s">
        <v>4</v>
      </c>
      <c r="T55" s="114"/>
      <c r="U55" s="102" t="s">
        <v>4</v>
      </c>
      <c r="V55" s="111">
        <f t="shared" si="29"/>
        <v>0</v>
      </c>
      <c r="W55" s="111">
        <f t="shared" si="28"/>
        <v>0</v>
      </c>
      <c r="X55" s="123">
        <f ca="1">ROUNDDOWN(ROUND($M55*24*上限,5),0)</f>
        <v>0</v>
      </c>
      <c r="Y55" s="123">
        <f t="shared" ca="1" si="22"/>
        <v>0</v>
      </c>
      <c r="Z55" s="117">
        <f ca="1">$L55-MAX(0,ROUNDDOWN(MIN(TIME(0,MINUTE($H$60),0)-SUM($L$46:$L54)+SUM(Z$46:Z54),MAX(0,$L55-($W55/IF($K55="",限①,限②)/24)))*24*60,0)/24/60)</f>
        <v>0</v>
      </c>
      <c r="AA55" s="119">
        <f ca="1">MAX(ROUNDDOWN(限①/60,0)-(ROUNDDOWN(上限/60,0)-MAX(ROUNDDOWN(Z55*24*上限,0)-$W55,0)),0)</f>
        <v>0</v>
      </c>
      <c r="AB55" s="99">
        <f t="shared" ca="1" si="23"/>
        <v>60</v>
      </c>
      <c r="AC55" s="117">
        <f t="shared" ca="1" si="24"/>
        <v>0</v>
      </c>
      <c r="AD55" s="117">
        <f ca="1">AC55-IF(上限=限①,MIN($AC$57-(SUM($AC$46:$AC54)-SUM($AD$46:$AD54)),AC55),0)</f>
        <v>0</v>
      </c>
      <c r="AE55" s="98">
        <f ca="1">MAX(ROUNDDOWN(限②/60,0)-(ROUNDDOWN(上限/60,0)-MAX(ROUNDDOWN(AD55*24*上限,0)-$W55,0)),0)</f>
        <v>0</v>
      </c>
      <c r="AF55" s="99">
        <f t="shared" ca="1" si="25"/>
        <v>60</v>
      </c>
      <c r="AG55" s="117">
        <f t="shared" ca="1" si="26"/>
        <v>0</v>
      </c>
      <c r="AH55" s="117">
        <f ca="1">AG55-MIN($AG$57-(SUM($AG$46:$AG54)-SUM($AH$46:$AH54)),AG55)</f>
        <v>0</v>
      </c>
    </row>
    <row r="56" spans="1:34" s="4" customFormat="1" ht="3.9" customHeight="1" thickTop="1" x14ac:dyDescent="0.15">
      <c r="A56" s="141"/>
      <c r="B56" s="2"/>
      <c r="C56" s="2"/>
      <c r="D56" s="142"/>
      <c r="E56" s="2"/>
      <c r="F56" s="2"/>
      <c r="G56" s="2"/>
      <c r="H56" s="2"/>
      <c r="I56" s="2"/>
      <c r="J56" s="2"/>
      <c r="K56" s="142"/>
      <c r="L56" s="6"/>
      <c r="M56" s="6"/>
      <c r="N56" s="5"/>
      <c r="O56" s="2"/>
      <c r="P56" s="2"/>
      <c r="Q56" s="2"/>
      <c r="R56" s="2"/>
      <c r="S56" s="2"/>
      <c r="T56" s="2"/>
      <c r="U56" s="2"/>
      <c r="V56" s="2"/>
      <c r="W56" s="3"/>
      <c r="Z56" s="118"/>
      <c r="AA56" s="98"/>
    </row>
    <row r="57" spans="1:34" s="4" customFormat="1" ht="15.9" customHeight="1" x14ac:dyDescent="0.45">
      <c r="A57" s="141"/>
      <c r="C57" s="2"/>
      <c r="D57" s="142"/>
      <c r="H57" s="219" t="s">
        <v>20</v>
      </c>
      <c r="I57" s="220"/>
      <c r="J57" s="220"/>
      <c r="K57" s="221"/>
      <c r="M57" s="124" t="s">
        <v>23</v>
      </c>
      <c r="P57" s="146"/>
      <c r="Q57" s="146"/>
      <c r="R57" s="146"/>
      <c r="S57" s="146"/>
      <c r="T57" s="150"/>
      <c r="U57" s="151"/>
      <c r="X57" s="207" t="s">
        <v>24</v>
      </c>
      <c r="Y57" s="207"/>
      <c r="Z57" s="118">
        <f ca="1">SUM(Z46:Z55)-$M60</f>
        <v>0</v>
      </c>
      <c r="AC57" s="118">
        <f t="shared" ref="AC57:AD57" ca="1" si="30">SUM(AC46:AC55)-$M60</f>
        <v>0</v>
      </c>
      <c r="AD57" s="118">
        <f t="shared" ca="1" si="30"/>
        <v>0</v>
      </c>
      <c r="AG57" s="118">
        <f ca="1">SUM(AG46:AG55)-$M60</f>
        <v>0</v>
      </c>
    </row>
    <row r="58" spans="1:34" ht="24" customHeight="1" x14ac:dyDescent="0.15">
      <c r="A58" s="9"/>
      <c r="D58" s="12"/>
      <c r="G58" s="8" t="s">
        <v>22</v>
      </c>
      <c r="H58" s="208">
        <f ca="1">SUMIF($K46:$K55,"",$L46:$L55)</f>
        <v>0</v>
      </c>
      <c r="I58" s="209"/>
      <c r="J58" s="209"/>
      <c r="K58" s="210"/>
      <c r="M58" s="126">
        <f ca="1">SUMIF($K46:$K55,"",$M46:$M55)</f>
        <v>0</v>
      </c>
      <c r="N58" s="147"/>
      <c r="O58" s="147"/>
      <c r="P58" s="145"/>
      <c r="Q58" s="145"/>
      <c r="R58" s="145"/>
      <c r="S58" s="145"/>
      <c r="T58" s="151"/>
      <c r="U58" s="151"/>
      <c r="X58" s="211">
        <f ca="1">SUMIF($K46:$K55,"",$Y46:$Y55)</f>
        <v>0</v>
      </c>
      <c r="Y58" s="211"/>
    </row>
    <row r="59" spans="1:34" ht="24" customHeight="1" thickBot="1" x14ac:dyDescent="0.2">
      <c r="A59" s="9"/>
      <c r="D59" s="12"/>
      <c r="G59" s="8" t="s">
        <v>6</v>
      </c>
      <c r="H59" s="208">
        <f ca="1">SUMIF($K46:$K55,'保育課設定シート（非表示にする）'!$A$5,$L46:$L55)</f>
        <v>0</v>
      </c>
      <c r="I59" s="209"/>
      <c r="J59" s="209"/>
      <c r="K59" s="210"/>
      <c r="L59" s="125"/>
      <c r="M59" s="127">
        <f ca="1">SUMIF($K46:$K55,'保育課設定シート（非表示にする）'!$A$5,$M46:$M55)</f>
        <v>0</v>
      </c>
      <c r="N59" s="147"/>
      <c r="O59" s="147"/>
      <c r="P59" s="145"/>
      <c r="Q59" s="145"/>
      <c r="R59" s="145"/>
      <c r="S59" s="145"/>
      <c r="T59" s="149"/>
      <c r="U59" s="149"/>
      <c r="X59" s="212">
        <f ca="1">SUMIF($K46:$K55,'保育課設定シート（非表示にする）'!$A$5,$Y46:$Y55)</f>
        <v>0</v>
      </c>
      <c r="Y59" s="212"/>
    </row>
    <row r="60" spans="1:34" ht="24" customHeight="1" thickBot="1" x14ac:dyDescent="0.2">
      <c r="A60" s="9"/>
      <c r="D60" s="12"/>
      <c r="G60" s="8" t="s">
        <v>11</v>
      </c>
      <c r="H60" s="208">
        <f ca="1">H58+H59</f>
        <v>0</v>
      </c>
      <c r="I60" s="209"/>
      <c r="J60" s="209"/>
      <c r="K60" s="210"/>
      <c r="L60" s="128" t="s">
        <v>54</v>
      </c>
      <c r="M60" s="14">
        <f ca="1">ROUNDDOWN(H60,0)+TIME(HOUR(H60),0,0)</f>
        <v>0</v>
      </c>
      <c r="N60" s="148"/>
      <c r="O60" s="147"/>
      <c r="P60" s="152"/>
      <c r="Q60" s="152"/>
      <c r="R60" s="152"/>
      <c r="S60" s="152"/>
      <c r="T60" s="152"/>
      <c r="U60" s="2"/>
      <c r="X60" s="213">
        <f t="shared" ref="X60:Y60" ca="1" si="31">X58+X59</f>
        <v>0</v>
      </c>
      <c r="Y60" s="214">
        <f t="shared" si="31"/>
        <v>0</v>
      </c>
    </row>
    <row r="61" spans="1:34" ht="3.9" customHeight="1" x14ac:dyDescent="0.45">
      <c r="A61" s="26"/>
      <c r="B61" s="25"/>
      <c r="C61" s="25"/>
      <c r="D61" s="25"/>
      <c r="E61" s="25"/>
      <c r="F61" s="25"/>
      <c r="G61" s="25"/>
      <c r="H61" s="25"/>
      <c r="I61" s="25"/>
      <c r="J61" s="27"/>
      <c r="K61" s="28"/>
      <c r="L61" s="28"/>
      <c r="M61" s="28"/>
      <c r="N61" s="29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</row>
  </sheetData>
  <sheetProtection algorithmName="SHA-512" hashValue="XuG76G82ZnXwm9fdga794wf6Y2v5E0nw9C/lVmalZu0K8PYXKY3/Enx1L9BULabuJ3XXwmWByeNbNesXcNrf2Q==" saltValue="1KlBVUx82gn6ZU4xnJh+Ug==" spinCount="100000" sheet="1" selectLockedCells="1"/>
  <mergeCells count="92">
    <mergeCell ref="H60:K60"/>
    <mergeCell ref="X60:Y60"/>
    <mergeCell ref="H57:K57"/>
    <mergeCell ref="X57:Y57"/>
    <mergeCell ref="H58:K58"/>
    <mergeCell ref="X58:Y58"/>
    <mergeCell ref="H59:K59"/>
    <mergeCell ref="X59:Y59"/>
    <mergeCell ref="Y44:Y45"/>
    <mergeCell ref="E45:G45"/>
    <mergeCell ref="H45:J45"/>
    <mergeCell ref="P45:Q45"/>
    <mergeCell ref="R45:S45"/>
    <mergeCell ref="T45:U45"/>
    <mergeCell ref="M44:M45"/>
    <mergeCell ref="N44:O45"/>
    <mergeCell ref="P44:V44"/>
    <mergeCell ref="W44:W45"/>
    <mergeCell ref="X44:X45"/>
    <mergeCell ref="A44:C45"/>
    <mergeCell ref="D44:D45"/>
    <mergeCell ref="E44:J44"/>
    <mergeCell ref="K44:K45"/>
    <mergeCell ref="L44:L45"/>
    <mergeCell ref="H41:K41"/>
    <mergeCell ref="X41:Y41"/>
    <mergeCell ref="A43:C43"/>
    <mergeCell ref="D43:F43"/>
    <mergeCell ref="W43:Y43"/>
    <mergeCell ref="H38:K38"/>
    <mergeCell ref="X38:Y38"/>
    <mergeCell ref="H39:K39"/>
    <mergeCell ref="X39:Y39"/>
    <mergeCell ref="H40:K40"/>
    <mergeCell ref="X40:Y40"/>
    <mergeCell ref="L25:L26"/>
    <mergeCell ref="Y25:Y26"/>
    <mergeCell ref="E26:G26"/>
    <mergeCell ref="H26:J26"/>
    <mergeCell ref="P26:Q26"/>
    <mergeCell ref="R26:S26"/>
    <mergeCell ref="T26:U26"/>
    <mergeCell ref="M25:M26"/>
    <mergeCell ref="N25:O26"/>
    <mergeCell ref="P25:V25"/>
    <mergeCell ref="W25:W26"/>
    <mergeCell ref="X25:X26"/>
    <mergeCell ref="D5:F5"/>
    <mergeCell ref="A25:C26"/>
    <mergeCell ref="D25:D26"/>
    <mergeCell ref="E25:J25"/>
    <mergeCell ref="K25:K26"/>
    <mergeCell ref="W5:Y5"/>
    <mergeCell ref="A5:C5"/>
    <mergeCell ref="H22:K22"/>
    <mergeCell ref="X22:Y22"/>
    <mergeCell ref="A24:C24"/>
    <mergeCell ref="D24:F24"/>
    <mergeCell ref="W24:Y24"/>
    <mergeCell ref="X6:X7"/>
    <mergeCell ref="Y6:Y7"/>
    <mergeCell ref="E7:G7"/>
    <mergeCell ref="H7:J7"/>
    <mergeCell ref="P7:Q7"/>
    <mergeCell ref="R7:S7"/>
    <mergeCell ref="T7:U7"/>
    <mergeCell ref="L6:L7"/>
    <mergeCell ref="M6:M7"/>
    <mergeCell ref="A1:U1"/>
    <mergeCell ref="V1:Y1"/>
    <mergeCell ref="A2:D2"/>
    <mergeCell ref="E2:K2"/>
    <mergeCell ref="N2:Y4"/>
    <mergeCell ref="E3:I3"/>
    <mergeCell ref="J3:K3"/>
    <mergeCell ref="A3:D3"/>
    <mergeCell ref="A4:D4"/>
    <mergeCell ref="E4:I4"/>
    <mergeCell ref="J4:K4"/>
    <mergeCell ref="X21:Y21"/>
    <mergeCell ref="A6:C7"/>
    <mergeCell ref="D6:D7"/>
    <mergeCell ref="E6:J6"/>
    <mergeCell ref="K6:K7"/>
    <mergeCell ref="H21:K21"/>
    <mergeCell ref="P6:V6"/>
    <mergeCell ref="W6:W7"/>
    <mergeCell ref="N6:O7"/>
    <mergeCell ref="H19:K19"/>
    <mergeCell ref="X19:Y19"/>
    <mergeCell ref="H20:K20"/>
    <mergeCell ref="X20:Y20"/>
  </mergeCells>
  <phoneticPr fontId="1"/>
  <conditionalFormatting sqref="A8:Y55">
    <cfRule type="expression" dxfId="75" priority="15">
      <formula>AND(CELL("protect",A8)=1,OR(a="",A8=a),$C8=$C$8)</formula>
    </cfRule>
    <cfRule type="expression" dxfId="74" priority="16">
      <formula>AND(CELL("protect",A8)=0,OR(a="",A8=a))</formula>
    </cfRule>
  </conditionalFormatting>
  <conditionalFormatting sqref="B8:B55">
    <cfRule type="expression" dxfId="73" priority="18">
      <formula>AND($C8=$C$8,NOT(AND(B8="",COUNTBLANK($D8:$T8)&lt;10)),NOT(AND(B7="",COUNTBLANK($D7:$T7)&lt;10)))</formula>
    </cfRule>
    <cfRule type="expression" dxfId="72" priority="19">
      <formula>AND($C8=$C$8,NOT(AND(B8="",COUNTBLANK($D8:$T8)&lt;10)),NOT(AND(B9="",COUNTBLANK($D9:$T9)&lt;10)))</formula>
    </cfRule>
    <cfRule type="expression" dxfId="71" priority="20">
      <formula>AND($C8=$C$8,NOT(AND(B8="",COUNTBLANK($D8:$T8)&lt;10)))</formula>
    </cfRule>
  </conditionalFormatting>
  <conditionalFormatting sqref="E8:E55">
    <cfRule type="expression" dxfId="70" priority="23">
      <formula>AND($C8=$C$8,OR(NOT($E8=""),$G8&amp;$H8&amp;$J8&amp;$N8&amp;$P8&amp;$R8&amp;$T8=""))</formula>
    </cfRule>
    <cfRule type="expression" dxfId="69" priority="22">
      <formula>AND($C8=$C$8,OR(NOT($E8=""),$G8&amp;$H8&amp;$J8&amp;$N8&amp;$P8&amp;$R8&amp;$T8=""),OR(NOT($E9=""),$G9&amp;$H9&amp;$J9&amp;$N9&amp;$P9&amp;$R9&amp;$T9=""))</formula>
    </cfRule>
    <cfRule type="expression" dxfId="68" priority="21">
      <formula>AND($C8=$C$8,OR(NOT($E8=""),$G8&amp;$H8&amp;$J8&amp;$N8&amp;$P8&amp;$R8&amp;$T8=""),OR(NOT($E7=""),$G7&amp;$H7&amp;$J7&amp;$N7&amp;$P7&amp;$R7&amp;$T7=""))</formula>
    </cfRule>
  </conditionalFormatting>
  <conditionalFormatting sqref="G8:G55">
    <cfRule type="expression" dxfId="67" priority="26">
      <formula>AND($C8=$C$8,OR(NOT($G8=""),$H8&amp;$J8&amp;$N8&amp;$P8&amp;$R8&amp;$T8=""))</formula>
    </cfRule>
    <cfRule type="expression" dxfId="66" priority="25">
      <formula>AND($C8=$C$8,OR(NOT($G8=""),$H8&amp;$J8&amp;$N8&amp;$P8&amp;$R8&amp;$T8=""),IF($F7=":",OR(NOT($G7=""),$H7&amp;$J7&amp;$N7&amp;$P7&amp;$R7&amp;$T7=""),1))</formula>
    </cfRule>
    <cfRule type="expression" dxfId="65" priority="24">
      <formula>AND($C8=$C$8,OR(NOT($G8=""),$H8&amp;$J8&amp;$N8&amp;$P8&amp;$R8&amp;$T8=""),OR(NOT($G9=""),$H9&amp;$J9&amp;$N9&amp;$P9&amp;$R9&amp;$T9=""))</formula>
    </cfRule>
  </conditionalFormatting>
  <conditionalFormatting sqref="H8:H55">
    <cfRule type="expression" dxfId="60" priority="38">
      <formula>AND($C8=$C$8,NOT(H8=""),COUNTIF(終了時範囲,H8)=0)</formula>
    </cfRule>
  </conditionalFormatting>
  <conditionalFormatting sqref="H20:H21 M20:M21">
    <cfRule type="expression" dxfId="59" priority="39">
      <formula>$H20+$H21&gt;0</formula>
    </cfRule>
  </conditionalFormatting>
  <conditionalFormatting sqref="H39:H40 M39:M40">
    <cfRule type="expression" dxfId="58" priority="5">
      <formula>$H39+$H40&gt;0</formula>
    </cfRule>
  </conditionalFormatting>
  <conditionalFormatting sqref="H58:H59 M58:M59">
    <cfRule type="expression" dxfId="57" priority="1">
      <formula>$H58+$H59&gt;0</formula>
    </cfRule>
  </conditionalFormatting>
  <conditionalFormatting sqref="M8:M55">
    <cfRule type="expression" dxfId="52" priority="14">
      <formula>AND($C8=$C$8,$L8=0)</formula>
    </cfRule>
  </conditionalFormatting>
  <conditionalFormatting sqref="M22">
    <cfRule type="expression" dxfId="51" priority="41">
      <formula>$H22&gt;0</formula>
    </cfRule>
  </conditionalFormatting>
  <conditionalFormatting sqref="M41">
    <cfRule type="expression" dxfId="50" priority="7">
      <formula>$H41&gt;0</formula>
    </cfRule>
  </conditionalFormatting>
  <conditionalFormatting sqref="M60">
    <cfRule type="expression" dxfId="49" priority="3">
      <formula>$H60&gt;0</formula>
    </cfRule>
  </conditionalFormatting>
  <conditionalFormatting sqref="N8:N55">
    <cfRule type="expression" dxfId="48" priority="27">
      <formula>AND($C8=$C$8,OR(NOT($N8=""),$P8&amp;$R8&amp;$T8=""))</formula>
    </cfRule>
    <cfRule type="expression" dxfId="47" priority="28">
      <formula>AND($C8=$C$8,OR(NOT($N8=""),$P8&amp;$R8&amp;$T8=""),OR(NOT($N9=""),$P9&amp;$R9&amp;$T9=""))</formula>
    </cfRule>
    <cfRule type="expression" dxfId="46" priority="29">
      <formula>AND($C8=$C$8,OR(NOT($N8=""),$P8&amp;$R8&amp;$T8=""),IF($F7=":",OR(NOT($N7=""),$P7&amp;$R7&amp;$T7=""),1))</formula>
    </cfRule>
  </conditionalFormatting>
  <conditionalFormatting sqref="V8:W55">
    <cfRule type="expression" dxfId="45" priority="17">
      <formula>$N8=""</formula>
    </cfRule>
  </conditionalFormatting>
  <conditionalFormatting sqref="X8:Y55">
    <cfRule type="expression" dxfId="44" priority="13">
      <formula>AND($C8=$C$10,$L8=0)</formula>
    </cfRule>
  </conditionalFormatting>
  <conditionalFormatting sqref="X20:Y21">
    <cfRule type="expression" dxfId="43" priority="40">
      <formula>COUNTIF($H19:$S21,"&gt;"&amp;0)&gt;0</formula>
    </cfRule>
  </conditionalFormatting>
  <conditionalFormatting sqref="X22:Y22">
    <cfRule type="expression" dxfId="42" priority="42">
      <formula>H22&gt;0</formula>
    </cfRule>
  </conditionalFormatting>
  <conditionalFormatting sqref="X39:Y40">
    <cfRule type="expression" dxfId="41" priority="6">
      <formula>COUNTIF($H38:$S40,"&gt;"&amp;0)&gt;0</formula>
    </cfRule>
  </conditionalFormatting>
  <conditionalFormatting sqref="X41:Y41">
    <cfRule type="expression" dxfId="40" priority="8">
      <formula>H41&gt;0</formula>
    </cfRule>
  </conditionalFormatting>
  <conditionalFormatting sqref="X58:Y59">
    <cfRule type="expression" dxfId="39" priority="2">
      <formula>COUNTIF($H57:$S59,"&gt;"&amp;0)&gt;0</formula>
    </cfRule>
  </conditionalFormatting>
  <conditionalFormatting sqref="X60:Y60">
    <cfRule type="expression" dxfId="38" priority="4">
      <formula>H60&gt;0</formula>
    </cfRule>
  </conditionalFormatting>
  <dataValidations count="4">
    <dataValidation type="whole" imeMode="disabled" operator="greaterThanOrEqual" allowBlank="1" showInputMessage="1" showErrorMessage="1" sqref="P8:P17 T8:T17 N8:N17 P27:P36 T27:T36 N27:N36 P46:P55 T46:T55 N46:N55" xr:uid="{00000000-0002-0000-0400-000000000000}">
      <formula1>0</formula1>
    </dataValidation>
    <dataValidation type="whole" imeMode="off" operator="greaterThanOrEqual" allowBlank="1" showInputMessage="1" showErrorMessage="1" sqref="R8:R17 R27:R36 R46:R55" xr:uid="{00000000-0002-0000-0400-000001000000}">
      <formula1>0</formula1>
    </dataValidation>
    <dataValidation type="list" imeMode="disabled" allowBlank="1" showInputMessage="1" showErrorMessage="1" error="以下についてご確認ください。_x000a_①開始時間より前の時間になっていないか。_x000a_②開始時間が日中で終了時間が夜間、もしくはその逆になっていないか。_x000a_③日付が変わる際の終了時間を「24時」ではなく「0時」と表記しようとしていないか。_x000a_④数値以外を入力していないか。" sqref="H8:H17 H27:H36 H46:H55" xr:uid="{00000000-0002-0000-0400-000002000000}">
      <formula1>終了時範囲</formula1>
    </dataValidation>
    <dataValidation type="list" allowBlank="1" showErrorMessage="1" sqref="J8:J17 J27:J36 J46:J55" xr:uid="{00000000-0002-0000-0400-000003000000}">
      <formula1>終了分範囲</formula1>
    </dataValidation>
  </dataValidations>
  <printOptions horizontalCentered="1" verticalCentered="1"/>
  <pageMargins left="0.23622047244094491" right="0.23622047244094491" top="0.19685039370078741" bottom="0.11811023622047245" header="0.31496062992125984" footer="0.15748031496062992"/>
  <pageSetup paperSize="9" scale="56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6" id="{1B67AD5B-7910-4068-A6BA-928F2E7C9A51}">
            <xm:f>AND($C8=$C$8,OR(NOT($G8=""),$H8&amp;$J8&amp;$N8&amp;$P8&amp;$R8&amp;$T8=""),OR(AND(NOT($H8=""),COUNTIF(OFFSET('保育課設定シート（非表示にする）'!$G$2,MATCH($E8,'保育課設定シート（非表示にする）'!$G$3:$G$27,0),0,IF(OR($E8="",COUNTIF('保育課設定シート（非表示にする）'!$G$10:$G$24,$E8)),24,IF($E8&gt;=22,26,9))-MATCH($E8,'保育課設定シート（非表示にする）'!$G$3:$G$27,0)),$H8)&gt;0),$J8&amp;$N8&amp;$P8&amp;$R8&amp;$T8=""))</xm:f>
            <x14:dxf>
              <border>
                <right style="thin">
                  <color auto="1"/>
                </right>
                <vertical/>
                <horizontal/>
              </border>
            </x14:dxf>
          </x14:cfRule>
          <xm:sqref>G8:G55</xm:sqref>
        </x14:conditionalFormatting>
        <x14:conditionalFormatting xmlns:xm="http://schemas.microsoft.com/office/excel/2006/main">
          <x14:cfRule type="expression" priority="37" id="{4BB9C6DF-38AE-4B96-84E7-066F90700066}">
            <xm:f>AND($C8=$C$8,OR(AND(NOT($H8=""),COUNTIF(OFFSET('保育課設定シート（非表示にする）'!$G$2,MATCH($E8,'保育課設定シート（非表示にする）'!$G$3:$G$27,0),0,IF(OR($E8="",COUNTIF('保育課設定シート（非表示にする）'!$G$10:$G$24,$E8)),24,IF($E8&gt;=22,26,9))-MATCH($E8,'保育課設定シート（非表示にする）'!$G$3:$G$27,0)),$H8)&gt;0),$J8&amp;$N8&amp;$P8&amp;$R8&amp;$T8=""),IF($F7=":",OR(AND(NOT($H7=""),COUNTIF(OFFSET('保育課設定シート（非表示にする）'!$G$2,MATCH(OFFSET($E8,-1,0),'保育課設定シート（非表示にする）'!$G$3:$G$27,0),0,IF(OR(OFFSET($E8,-1,0)="",COUNTIF('保育課設定シート（非表示にする）'!$G$10:$G$24,OFFSET($E8,-1,0))),24,IF(OFFSET($E8,-1,0)&gt;=22,26,9))-MATCH(OFFSET($E8,-1,0),'保育課設定シート（非表示にする）'!$G$3:$G$27,0)),$H7)&gt;0),$J7&amp;$N7&amp;$P7&amp;$R7&amp;$T7=""),1))</xm:f>
            <x14:dxf>
              <border>
                <top style="thin">
                  <color auto="1"/>
                </top>
                <vertical/>
                <horizontal/>
              </border>
            </x14:dxf>
          </x14:cfRule>
          <x14:cfRule type="expression" priority="31" id="{845254E1-4DAB-4B61-84C6-8BA982964245}">
            <xm:f>AND($C8=$C$8,OR(AND(NOT($H8=""),COUNTIF(OFFSET('保育課設定シート（非表示にする）'!$G$2,MATCH($E8,'保育課設定シート（非表示にする）'!$G$3:$G$27,0),0,IF(OR($E8="",COUNTIF('保育課設定シート（非表示にする）'!$G$10:$G$24,$E8)),24,IF($E8&gt;=22,26,9))-MATCH($E8,'保育課設定シート（非表示にする）'!$G$3:$G$27,0)),$H8)&gt;0),$J8&amp;$N8&amp;$P8&amp;$R8&amp;$T8=""))</xm:f>
            <x14:dxf>
              <border>
                <right/>
                <vertical/>
                <horizontal/>
              </border>
            </x14:dxf>
          </x14:cfRule>
          <x14:cfRule type="expression" priority="30" id="{F72FF705-BEF7-402B-938E-264B3C5CA65B}">
            <xm:f>AND($C8=$C$8,OR(AND(NOT($H8=""),COUNTIF(OFFSET('保育課設定シート（非表示にする）'!$G$2,MATCH($E8,'保育課設定シート（非表示にする）'!$G$3:$G$27,0),0,IF(OR($E8="",COUNTIF('保育課設定シート（非表示にする）'!$G$10:$G$24,$E8)),24,IF($E8&gt;=22,26,9))-MATCH($E8,'保育課設定シート（非表示にする）'!$G$3:$G$27,0)),$H8)&gt;0),$J8&amp;$N8&amp;$P8&amp;$R8&amp;$T8=""),OR(AND(NOT($H9=""),COUNTIF(OFFSET('保育課設定シート（非表示にする）'!$G$2,MATCH(OFFSET($E8,1,0),'保育課設定シート（非表示にする）'!$G$3:$G$27,0),0,IF(OR(OFFSET($E8,1,0)="",COUNTIF('保育課設定シート（非表示にする）'!$G$10:$G$24,OFFSET($E8,1,0))),24,IF(OFFSET($E8,1,0)&gt;=22,26,9))-MATCH(OFFSET($E8,1,0),'保育課設定シート（非表示にする）'!$G$3:$G$27,0)),$H9)&gt;0),$J9&amp;$N9&amp;$P9&amp;$R9&amp;$T9=""))</xm:f>
            <x14:dxf>
              <border>
                <bottom style="thin">
                  <color auto="1"/>
                </bottom>
                <vertical/>
                <horizontal/>
              </border>
            </x14:dxf>
          </x14:cfRule>
          <xm:sqref>H8:H55</xm:sqref>
        </x14:conditionalFormatting>
        <x14:conditionalFormatting xmlns:xm="http://schemas.microsoft.com/office/excel/2006/main">
          <x14:cfRule type="expression" priority="33" id="{F4EB8AF8-C212-42D9-919E-6847B1B732D1}">
            <xm:f>AND($C8=$C$8,OR(NOT(OR($J8="",COUNTIF(OFFSET('保育課設定シート（非表示にする）'!$G$3,IF($E8&lt;$H8,0,$G8+1),0,IF(OR(AND($E8&lt;7,$H8=7),AND($E8&lt;22,$H8=22),$H8=24),1,60-IF($E8&lt;$H8,0,$G8+1))),$J8)=0)),$N8&amp;$P8&amp;$R8&amp;$T8=""))</xm:f>
            <x14:dxf>
              <border>
                <left/>
                <right style="thin">
                  <color auto="1"/>
                </right>
                <vertical/>
                <horizontal/>
              </border>
            </x14:dxf>
          </x14:cfRule>
          <x14:cfRule type="expression" priority="32" id="{2EB11B54-1D03-4450-94B7-565A9AD10E16}">
            <xm:f>AND($C8=$C$8,OR(NOT(OR($J8="",COUNTIF(OFFSET('保育課設定シート（非表示にする）'!$G$3,IF($E8&lt;$H8,0,$G8+1),0,IF(OR(AND($E8&lt;7,$H8=7),AND($E8&lt;22,$H8=22),$H8=24),1,60-IF($E8&lt;$H8,0,$G8+1))),$J8)=0)),$N8&amp;$P8&amp;$R8&amp;$T8=""),IF($F7=":",OR(NOT(OR($J7="",COUNTIF(OFFSET('保育課設定シート（非表示にする）'!$G$3,IF($E7&lt;$H7,0,$G7+1),0,IF(OR(AND($E7&lt;7,$H7=7),AND($E7&lt;22,$H7=22),$H7=24),1,60-IF($E7&lt;$H7,0,$G7+1))),$J7)=0)),$N7&amp;$P7&amp;$R7&amp;$T7=""),1))</xm:f>
            <x14:dxf>
              <border>
                <top style="thin">
                  <color auto="1"/>
                </top>
                <vertical/>
                <horizontal/>
              </border>
            </x14:dxf>
          </x14:cfRule>
          <x14:cfRule type="expression" priority="34" id="{C9718707-48AF-4418-AFF7-90B473063A11}">
            <xm:f>AND($C8=$C$8,COUNTIF(OFFSET('保育課設定シート（非表示にする）'!$G$3,IF($E8&lt;$H8,0,$G8+1),0,IF(OR(AND($E8&lt;7,$H8=7),AND($E8&lt;22,$H8=22),$H8=24),1,60-IF($E8&lt;$H8,0,$G8+1))),J8)=0,NOT(J8=""))</xm:f>
            <x14:dxf>
              <font>
                <strike/>
              </font>
              <numFmt numFmtId="177" formatCode="00"/>
            </x14:dxf>
          </x14:cfRule>
          <x14:cfRule type="expression" priority="35" id="{E5AA30B5-567E-4C8B-9EA0-DAED40BEB5BB}">
            <xm:f>AND($C8=$C$8,OR(NOT(OR($J8="",COUNTIF(OFFSET('保育課設定シート（非表示にする）'!$G$3,IF($E8&lt;$H8,0,$G8+1),0,IF(OR(AND($E8&lt;7,$H8=7),AND($E8&lt;22,$H8=22),$H8=24),1,60-IF($E8&lt;$H8,0,$G8+1))),$J8)=0)),$N8&amp;$P8&amp;$R8&amp;$T8=""),OR(NOT(OR($J9="",COUNTIF(OFFSET('保育課設定シート（非表示にする）'!$G$3,IF($E9&lt;$H9,0,$G9+1),0,IF(OR(AND($E9&lt;7,$H9=7),AND($E9&lt;22,$H9=22),$H9=24),1,60-IF($E9&lt;$H9,0,$G9+1))),$J9)=0)),$N9&amp;$P9&amp;$R9&amp;$T9=""))</xm:f>
            <x14:dxf>
              <border>
                <bottom style="thin">
                  <color auto="1"/>
                </bottom>
                <vertical/>
                <horizontal/>
              </border>
            </x14:dxf>
          </x14:cfRule>
          <xm:sqref>J8:J55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imeMode="disabled" allowBlank="1" showInputMessage="1" showErrorMessage="1" error="0～23の間の整数を入力してください。" xr:uid="{00000000-0002-0000-0400-000004000000}">
          <x14:formula1>
            <xm:f>'保育課設定シート（非表示にする）'!$G$3:$G$26</xm:f>
          </x14:formula1>
          <xm:sqref>E8:E17 E27:E36 E46:E55</xm:sqref>
        </x14:dataValidation>
        <x14:dataValidation type="list" imeMode="disabled" allowBlank="1" showInputMessage="1" showErrorMessage="1" error="0～59の間の整数を入力してください。" xr:uid="{00000000-0002-0000-0400-000005000000}">
          <x14:formula1>
            <xm:f>'保育課設定シート（非表示にする）'!$G$3:$G$62</xm:f>
          </x14:formula1>
          <xm:sqref>G8:G17 G27:G36 G46:G55</xm:sqref>
        </x14:dataValidation>
        <x14:dataValidation type="list" allowBlank="1" showInputMessage="1" showErrorMessage="1" error="「共同保育」の場合は、「〇」を選択してください" xr:uid="{00000000-0002-0000-0400-000007000000}">
          <x14:formula1>
            <xm:f>'保育課設定シート（非表示にする）'!$A$5</xm:f>
          </x14:formula1>
          <xm:sqref>D8:D17 D27:D36 D46:D55</xm:sqref>
        </x14:dataValidation>
        <x14:dataValidation type="list" imeMode="disabled" operator="equal" allowBlank="1" showInputMessage="1" showErrorMessage="1" xr:uid="{00000000-0002-0000-0400-000006000000}">
          <x14:formula1>
            <xm:f>OFFSET('保育課設定シート（非表示にする）'!$G$4,0,0,DATE(YEAR(年度まとめ!$F$2),$A8+1,1)-DATE(YEAR(年度まとめ!$F$2),$A8,1))</xm:f>
          </x14:formula1>
          <xm:sqref>B8:B17 B46:B55 B27:B36</xm:sqref>
        </x14:dataValidation>
        <x14:dataValidation type="whole" imeMode="disabled" operator="equal" allowBlank="1" showInputMessage="1" showErrorMessage="1" xr:uid="{00000000-0002-0000-0400-000008000000}">
          <x14:formula1>
            <xm:f>DAY(DATE(YEAR(年度まとめ!$F$2),MOD($A8+8,12)+4,$B8))</xm:f>
          </x14:formula1>
          <xm:sqref>B8:B17 B46:B55 B27:B36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9BFF"/>
    <pageSetUpPr fitToPage="1"/>
  </sheetPr>
  <dimension ref="A1:AH61"/>
  <sheetViews>
    <sheetView view="pageBreakPreview" topLeftCell="A22" zoomScaleNormal="100" zoomScaleSheetLayoutView="100" workbookViewId="0">
      <selection activeCell="B8" sqref="B8"/>
    </sheetView>
  </sheetViews>
  <sheetFormatPr defaultColWidth="9" defaultRowHeight="12.6" x14ac:dyDescent="0.45"/>
  <cols>
    <col min="1" max="1" width="4.59765625" style="8" customWidth="1"/>
    <col min="2" max="4" width="2.59765625" style="8" customWidth="1"/>
    <col min="5" max="5" width="4.59765625" style="8" customWidth="1"/>
    <col min="6" max="6" width="2.59765625" style="8" customWidth="1"/>
    <col min="7" max="8" width="4.59765625" style="8" customWidth="1"/>
    <col min="9" max="9" width="2.59765625" style="8" customWidth="1"/>
    <col min="10" max="10" width="4.59765625" style="8" customWidth="1"/>
    <col min="11" max="11" width="2.59765625" style="8" customWidth="1"/>
    <col min="12" max="13" width="14.59765625" style="8" customWidth="1"/>
    <col min="14" max="14" width="8.59765625" style="8" customWidth="1"/>
    <col min="15" max="15" width="2.59765625" style="8" customWidth="1"/>
    <col min="16" max="16" width="8.59765625" style="8" customWidth="1"/>
    <col min="17" max="17" width="2.59765625" style="8" customWidth="1"/>
    <col min="18" max="18" width="8.59765625" style="8" customWidth="1"/>
    <col min="19" max="19" width="2.59765625" style="8" customWidth="1"/>
    <col min="20" max="20" width="8.59765625" style="8" customWidth="1"/>
    <col min="21" max="21" width="2.59765625" style="8" customWidth="1"/>
    <col min="22" max="25" width="10.59765625" style="8" customWidth="1"/>
    <col min="26" max="26" width="14.3984375" style="8" hidden="1" customWidth="1"/>
    <col min="27" max="28" width="4.59765625" style="8" hidden="1" customWidth="1"/>
    <col min="29" max="30" width="13.5" style="8" hidden="1" customWidth="1"/>
    <col min="31" max="32" width="4.59765625" style="8" hidden="1" customWidth="1"/>
    <col min="33" max="34" width="13.5" style="8" hidden="1" customWidth="1"/>
    <col min="35" max="16384" width="9" style="8"/>
  </cols>
  <sheetData>
    <row r="1" spans="1:34" ht="32.1" customHeight="1" x14ac:dyDescent="0.45">
      <c r="A1" s="242" t="str">
        <f ca="1">"ベビーシッター利用内訳表("&amp;IF(D5&lt;10," ","")&amp;DBCS(D5)&amp;IF(D5&lt;10," ","")&amp;"月～"&amp;IF(D43&lt;10," ","")&amp;DBCS(D43)&amp;IF(D43&lt;10," ","")&amp;"月)"</f>
        <v>ベビーシッター利用内訳表( ４ 月～ ６ 月)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3" t="s">
        <v>52</v>
      </c>
      <c r="W1" s="243"/>
      <c r="X1" s="243"/>
      <c r="Y1" s="243"/>
    </row>
    <row r="2" spans="1:34" ht="32.1" customHeight="1" x14ac:dyDescent="0.2">
      <c r="A2" s="235" t="s">
        <v>7</v>
      </c>
      <c r="B2" s="235"/>
      <c r="C2" s="235"/>
      <c r="D2" s="235"/>
      <c r="E2" s="245" t="s">
        <v>56</v>
      </c>
      <c r="F2" s="246"/>
      <c r="G2" s="246"/>
      <c r="H2" s="246"/>
      <c r="I2" s="246"/>
      <c r="J2" s="246"/>
      <c r="K2" s="247"/>
      <c r="L2" s="30"/>
      <c r="M2" s="30"/>
      <c r="N2" s="244" t="str">
        <f>'保育課設定シート（非表示にする）'!$A$8</f>
        <v>≪注意事項≫
１　割引等を受けた場合には、本用紙に記載のうえ、その理由がわかる書類の写しを添付してください。 
２　対象児童が2人以上いる場合は、児童ごとに分けてご提出ください。 
３　夜間帯（22:00～翌7:00）をご利用いただいた場合は、行を分けて記入してください。
　　また、日付が変わる（深夜0:00を超える）場合も同様に、行を分けて記入してください。
４　ピンク色のセルに入力してください。</v>
      </c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</row>
    <row r="3" spans="1:34" ht="32.1" customHeight="1" x14ac:dyDescent="0.2">
      <c r="A3" s="235" t="s">
        <v>23</v>
      </c>
      <c r="B3" s="235"/>
      <c r="C3" s="235"/>
      <c r="D3" s="235"/>
      <c r="E3" s="236">
        <f ca="1">SUM(M22,M41,M60)</f>
        <v>0.375</v>
      </c>
      <c r="F3" s="236"/>
      <c r="G3" s="236"/>
      <c r="H3" s="236"/>
      <c r="I3" s="237"/>
      <c r="J3" s="238" t="s">
        <v>9</v>
      </c>
      <c r="K3" s="239"/>
      <c r="L3" s="13"/>
      <c r="M3" s="13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</row>
    <row r="4" spans="1:34" ht="32.1" customHeight="1" x14ac:dyDescent="0.2">
      <c r="A4" s="235" t="s">
        <v>42</v>
      </c>
      <c r="B4" s="235"/>
      <c r="C4" s="235"/>
      <c r="D4" s="235"/>
      <c r="E4" s="248">
        <f ca="1">SUM(X22,X41,X60)</f>
        <v>23980</v>
      </c>
      <c r="F4" s="248"/>
      <c r="G4" s="248"/>
      <c r="H4" s="248"/>
      <c r="I4" s="249"/>
      <c r="J4" s="240" t="s">
        <v>4</v>
      </c>
      <c r="K4" s="241"/>
      <c r="L4" s="4"/>
      <c r="M4" s="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</row>
    <row r="5" spans="1:34" ht="36" customHeight="1" x14ac:dyDescent="0.3">
      <c r="A5" s="234" t="str">
        <f ca="1">IF(年度まとめ!$F$2="","",TEXT(DATE(YEAR(年度まとめ!$F$2),MOD(D5+8,12)+4,1),"ggge"))&amp;"年"</f>
        <v>令和8年</v>
      </c>
      <c r="B5" s="234"/>
      <c r="C5" s="234"/>
      <c r="D5" s="233">
        <f ca="1">MOD(_xlfn.SHEET()*3-2+ROUNDDOWN(ROW()/19,0)-1,12)+1</f>
        <v>4</v>
      </c>
      <c r="E5" s="233"/>
      <c r="F5" s="233"/>
      <c r="G5" s="13" t="s">
        <v>37</v>
      </c>
      <c r="H5" s="4"/>
      <c r="I5" s="4"/>
      <c r="J5" s="10"/>
      <c r="K5" s="11"/>
      <c r="L5" s="11"/>
      <c r="M5" s="11"/>
      <c r="N5" s="7"/>
      <c r="O5" s="7"/>
      <c r="P5" s="7"/>
      <c r="Q5" s="7"/>
      <c r="R5" s="7"/>
      <c r="T5" s="116"/>
      <c r="U5" s="116"/>
      <c r="V5" s="116"/>
      <c r="W5" s="229" t="str">
        <f>"※補助上限額(1時間あたり)
日中( 7:00～22:00):"&amp;TEXT(限①,"#,#")&amp;"円
夜間(22:00～24:00, 0:00～ 7:00):"&amp;TEXT(限②,"#,#")&amp;"円"</f>
        <v>※補助上限額(1時間あたり)
日中( 7:00～22:00):2,500円
夜間(22:00～24:00, 0:00～ 7:00):3,500円</v>
      </c>
      <c r="X5" s="229"/>
      <c r="Y5" s="229"/>
    </row>
    <row r="6" spans="1:34" ht="15.9" customHeight="1" x14ac:dyDescent="0.45">
      <c r="A6" s="222" t="s">
        <v>0</v>
      </c>
      <c r="B6" s="222"/>
      <c r="C6" s="222"/>
      <c r="D6" s="217" t="s">
        <v>5</v>
      </c>
      <c r="E6" s="222" t="s">
        <v>8</v>
      </c>
      <c r="F6" s="222"/>
      <c r="G6" s="222"/>
      <c r="H6" s="222"/>
      <c r="I6" s="222"/>
      <c r="J6" s="222"/>
      <c r="K6" s="223" t="s">
        <v>6</v>
      </c>
      <c r="L6" s="224" t="s">
        <v>10</v>
      </c>
      <c r="M6" s="217" t="s">
        <v>53</v>
      </c>
      <c r="N6" s="215" t="s">
        <v>16</v>
      </c>
      <c r="O6" s="216"/>
      <c r="P6" s="224" t="s">
        <v>14</v>
      </c>
      <c r="Q6" s="232"/>
      <c r="R6" s="232"/>
      <c r="S6" s="232"/>
      <c r="T6" s="232"/>
      <c r="U6" s="232"/>
      <c r="V6" s="232"/>
      <c r="W6" s="217" t="s">
        <v>27</v>
      </c>
      <c r="X6" s="218" t="s">
        <v>21</v>
      </c>
      <c r="Y6" s="218" t="s">
        <v>24</v>
      </c>
    </row>
    <row r="7" spans="1:34" ht="36" customHeight="1" thickBot="1" x14ac:dyDescent="0.5">
      <c r="A7" s="222"/>
      <c r="B7" s="231"/>
      <c r="C7" s="222"/>
      <c r="D7" s="230"/>
      <c r="E7" s="231" t="s">
        <v>1</v>
      </c>
      <c r="F7" s="231"/>
      <c r="G7" s="231"/>
      <c r="H7" s="231" t="s">
        <v>2</v>
      </c>
      <c r="I7" s="231"/>
      <c r="J7" s="231"/>
      <c r="K7" s="217"/>
      <c r="L7" s="225"/>
      <c r="M7" s="228"/>
      <c r="N7" s="226"/>
      <c r="O7" s="227"/>
      <c r="P7" s="215" t="s">
        <v>19</v>
      </c>
      <c r="Q7" s="216"/>
      <c r="R7" s="215" t="s">
        <v>18</v>
      </c>
      <c r="S7" s="216"/>
      <c r="T7" s="217" t="s">
        <v>17</v>
      </c>
      <c r="U7" s="217"/>
      <c r="V7" s="144" t="s">
        <v>15</v>
      </c>
      <c r="W7" s="230"/>
      <c r="X7" s="218"/>
      <c r="Y7" s="218"/>
    </row>
    <row r="8" spans="1:34" s="99" customFormat="1" ht="24" customHeight="1" thickTop="1" thickBot="1" x14ac:dyDescent="0.2">
      <c r="A8" s="86">
        <f ca="1">$D5</f>
        <v>4</v>
      </c>
      <c r="B8" s="153">
        <v>2</v>
      </c>
      <c r="C8" s="88" t="s">
        <v>3</v>
      </c>
      <c r="D8" s="154"/>
      <c r="E8" s="155">
        <v>17</v>
      </c>
      <c r="F8" s="90" t="s">
        <v>36</v>
      </c>
      <c r="G8" s="156">
        <v>0</v>
      </c>
      <c r="H8" s="155">
        <v>22</v>
      </c>
      <c r="I8" s="90" t="s">
        <v>36</v>
      </c>
      <c r="J8" s="157">
        <v>0</v>
      </c>
      <c r="K8" s="34" t="str" cm="1">
        <f t="array" aca="1" ref="K8" ca="1">IF(OR(開始時="",COUNTIF('保育課設定シート（非表示にする）'!$G$10:$G$24,開始時)),"",'保育課設定シート（非表示にする）'!$A$5)</f>
        <v/>
      </c>
      <c r="L8" s="143" cm="1">
        <f t="array" aca="1" ref="L8" ca="1">IF(OR(COUNTBLANK($E8:$J8)&gt;0,COUNTIF(終了時範囲,終了時)=0,COUNTIF(終了分範囲,終了分)=0),0,IF(AND(開始時&gt;=22,TIME(終了時,終了分,0)&lt;TIME(1,0,0)),1,TIME(終了時,終了分,0))-TIME(開始時,開始分,0))</f>
        <v>0.20833333333333326</v>
      </c>
      <c r="M8" s="120">
        <f ca="1">AG8-MIN($AG$19,AG8)</f>
        <v>0.20833333333333326</v>
      </c>
      <c r="N8" s="158">
        <v>12000</v>
      </c>
      <c r="O8" s="95" t="s">
        <v>4</v>
      </c>
      <c r="P8" s="159">
        <v>2000</v>
      </c>
      <c r="Q8" s="95" t="s">
        <v>4</v>
      </c>
      <c r="R8" s="159">
        <v>500</v>
      </c>
      <c r="S8" s="95" t="s">
        <v>4</v>
      </c>
      <c r="T8" s="159"/>
      <c r="U8" s="95" t="s">
        <v>4</v>
      </c>
      <c r="V8" s="97">
        <f>P8-R8+T8</f>
        <v>1500</v>
      </c>
      <c r="W8" s="97">
        <f>N8-V8</f>
        <v>10500</v>
      </c>
      <c r="X8" s="122" cm="1">
        <f t="array" aca="1" ref="X8" ca="1">ROUNDDOWN($M8*24*上限,0)</f>
        <v>12500</v>
      </c>
      <c r="Y8" s="122">
        <f ca="1">MIN(W8:X8)</f>
        <v>10500</v>
      </c>
      <c r="Z8" s="117">
        <f ca="1">$L8-ROUNDDOWN(MIN(TIME(0,MINUTE($H$22),0),MAX(0,$L8-($W8/IF($K8="",限①,限②)/24)))*24*60,0)/24/60</f>
        <v>0.20833333333333326</v>
      </c>
      <c r="AA8" s="119" cm="1">
        <f t="array" aca="1" ref="AA8" ca="1">MAX(ROUNDDOWN(限①/60,0)-(ROUNDDOWN(上限/60,0)-MAX(ROUNDDOWN(Z8*24*上限,0)-$W8,0)),0)</f>
        <v>2000</v>
      </c>
      <c r="AB8" s="98">
        <f ca="1">IF(AA8=0,60,RANK(AA8,AA$8:AA$17))</f>
        <v>1</v>
      </c>
      <c r="AC8" s="117">
        <f ca="1">Z8-TIME(0,IF(MINUTE($Z$19)&gt;=$AB8,1,0),0)</f>
        <v>0.20833333333333326</v>
      </c>
      <c r="AD8" s="117" cm="1">
        <f t="array" aca="1" ref="AD8" ca="1">AC8-IF(上限=限①,MIN($AC$19,AC8),0)</f>
        <v>0.20833333333333326</v>
      </c>
      <c r="AE8" s="119" cm="1">
        <f t="array" aca="1" ref="AE8" ca="1">MAX(ROUNDDOWN(限②/60,0)-(ROUNDDOWN(上限/60,0)-MAX(ROUNDDOWN(AD8*24*上限,0)-$W8,0)),0)</f>
        <v>2017</v>
      </c>
      <c r="AF8" s="99">
        <f t="shared" ref="AF8:AF17" ca="1" si="0">IF(AE8=0,60,RANK(AE8,AE$8:AE$17))</f>
        <v>1</v>
      </c>
      <c r="AG8" s="117">
        <f ca="1">AD8-TIME(0,IF(MINUTE(AD$19)&gt;=$AF8,1,0),0)</f>
        <v>0.20833333333333326</v>
      </c>
      <c r="AH8" s="117">
        <f ca="1">AG8-MIN($AG$19,AG8)</f>
        <v>0.20833333333333326</v>
      </c>
    </row>
    <row r="9" spans="1:34" s="99" customFormat="1" ht="24" customHeight="1" thickTop="1" thickBot="1" x14ac:dyDescent="0.2">
      <c r="A9" s="100">
        <f ca="1">A8</f>
        <v>4</v>
      </c>
      <c r="B9" s="160">
        <v>2</v>
      </c>
      <c r="C9" s="102" t="s">
        <v>3</v>
      </c>
      <c r="D9" s="161"/>
      <c r="E9" s="162">
        <v>22</v>
      </c>
      <c r="F9" s="104" t="s">
        <v>35</v>
      </c>
      <c r="G9" s="163">
        <v>0</v>
      </c>
      <c r="H9" s="162">
        <v>23</v>
      </c>
      <c r="I9" s="104" t="s">
        <v>35</v>
      </c>
      <c r="J9" s="164">
        <v>0</v>
      </c>
      <c r="K9" s="42" t="str">
        <f>IF(OR($E9="",COUNTIF('保育課設定シート（非表示にする）'!$G$10:$G$24,$E9)),"",'保育課設定シート（非表示にする）'!$A$5)</f>
        <v>〇</v>
      </c>
      <c r="L9" s="107" cm="1">
        <f t="array" aca="1" ref="L9" ca="1">IF(OR(COUNTBLANK($E9:$J9)&gt;0,COUNTIF(終了時範囲,終了時)=0,COUNTIF(終了分範囲,終了分)=0),0,IF(AND(開始時&gt;=22,TIME(終了時,終了分,0)&lt;TIME(1,0,0)),1,TIME(終了時,終了分,0))-TIME(開始時,開始分,0))</f>
        <v>4.1666666666666741E-2</v>
      </c>
      <c r="M9" s="121">
        <f ca="1">AG9-MIN($AG$19-(SUM($AG$8:$AG8)-SUM($AH$8:$AH8)),AG9)</f>
        <v>4.1666666666666741E-2</v>
      </c>
      <c r="N9" s="165">
        <v>4000</v>
      </c>
      <c r="O9" s="109" t="s">
        <v>4</v>
      </c>
      <c r="P9" s="166"/>
      <c r="Q9" s="109" t="s">
        <v>4</v>
      </c>
      <c r="R9" s="166"/>
      <c r="S9" s="109" t="s">
        <v>4</v>
      </c>
      <c r="T9" s="166"/>
      <c r="U9" s="109" t="s">
        <v>4</v>
      </c>
      <c r="V9" s="111">
        <f t="shared" ref="V9:V12" si="1">P9-R9+T9</f>
        <v>0</v>
      </c>
      <c r="W9" s="111">
        <f>N9-V9</f>
        <v>4000</v>
      </c>
      <c r="X9" s="123" cm="1">
        <f t="array" aca="1" ref="X9" ca="1">ROUNDDOWN($M9*24*上限,0)</f>
        <v>3500</v>
      </c>
      <c r="Y9" s="123">
        <f t="shared" ref="Y9:Y17" ca="1" si="2">MIN(W9:X9)</f>
        <v>3500</v>
      </c>
      <c r="Z9" s="117">
        <f ca="1">$L9-MAX(0,ROUNDDOWN(MIN(TIME(0,MINUTE($H$22),0)-SUM($L$8:$L8)+SUM(Z$8:Z8),MAX(0,$L9-($W9/IF($K9="",限①,限②)/24)))*24*60,0)/24/60)</f>
        <v>4.1666666666666741E-2</v>
      </c>
      <c r="AA9" s="119" cm="1">
        <f t="array" aca="1" ref="AA9" ca="1">MAX(ROUNDDOWN(限①/60,0)-(ROUNDDOWN(上限/60,0)-MAX(ROUNDDOWN(Z9*24*上限,0)-$W9,0)),0)</f>
        <v>0</v>
      </c>
      <c r="AB9" s="99">
        <f t="shared" ref="AB9:AB17" ca="1" si="3">IF(AA9=0,60,RANK(AA9,AA$8:AA$17))</f>
        <v>60</v>
      </c>
      <c r="AC9" s="117">
        <f t="shared" ref="AC9:AC17" ca="1" si="4">Z9-TIME(0,IF(MINUTE($Z$19)&gt;=$AB9,1,0),0)</f>
        <v>4.1666666666666741E-2</v>
      </c>
      <c r="AD9" s="117" cm="1">
        <f t="array" aca="1" ref="AD9" ca="1">AC9-IF(上限=限①,MIN($AC$19-(SUM($AC$8:$AC8)-SUM($AD$8:$AD8)),AC9),0)</f>
        <v>4.1666666666666741E-2</v>
      </c>
      <c r="AE9" s="99" cm="1">
        <f t="array" aca="1" ref="AE9" ca="1">MAX(ROUNDDOWN(限②/60,0)-(ROUNDDOWN(上限/60,0)-MAX(ROUNDDOWN(AD9*24*上限,0)-$W9,0)),0)</f>
        <v>0</v>
      </c>
      <c r="AF9" s="99">
        <f t="shared" ca="1" si="0"/>
        <v>60</v>
      </c>
      <c r="AG9" s="117">
        <f t="shared" ref="AG9:AG17" ca="1" si="5">AD9-TIME(0,IF(MINUTE(AD$19)&gt;=$AF9,1,0),0)</f>
        <v>4.1666666666666741E-2</v>
      </c>
      <c r="AH9" s="117">
        <f ca="1">AG9-MIN($AG$19-(SUM($AG$8:$AG8)-SUM($AH$8:$AH8)),AG9)</f>
        <v>4.1666666666666741E-2</v>
      </c>
    </row>
    <row r="10" spans="1:34" s="99" customFormat="1" ht="24" customHeight="1" thickTop="1" thickBot="1" x14ac:dyDescent="0.2">
      <c r="A10" s="112">
        <f t="shared" ref="A10:A17" ca="1" si="6">A9</f>
        <v>4</v>
      </c>
      <c r="B10" s="153"/>
      <c r="C10" s="95" t="s">
        <v>3</v>
      </c>
      <c r="D10" s="33"/>
      <c r="E10" s="155"/>
      <c r="F10" s="90" t="s">
        <v>35</v>
      </c>
      <c r="G10" s="156"/>
      <c r="H10" s="155"/>
      <c r="I10" s="90" t="s">
        <v>35</v>
      </c>
      <c r="J10" s="157"/>
      <c r="K10" s="33" t="str">
        <f>IF(OR($E10="",COUNTIF('保育課設定シート（非表示にする）'!$G$10:$G$24,$E10)),"",'保育課設定シート（非表示にする）'!$A$5)</f>
        <v/>
      </c>
      <c r="L10" s="143" cm="1">
        <f t="array" aca="1" ref="L10" ca="1">IF(OR(COUNTBLANK($E10:$J10)&gt;0,COUNTIF(終了時範囲,終了時)=0,COUNTIF(終了分範囲,終了分)=0),0,IF(AND(開始時&gt;=22,TIME(終了時,終了分,0)&lt;TIME(1,0,0)),1,TIME(終了時,終了分,0))-TIME(開始時,開始分,0))</f>
        <v>0</v>
      </c>
      <c r="M10" s="120">
        <f ca="1">AG10-MIN($AG$19-(SUM($AG$8:$AG9)-SUM($AH$8:$AH9)),AG10)</f>
        <v>0</v>
      </c>
      <c r="N10" s="158"/>
      <c r="O10" s="95" t="s">
        <v>4</v>
      </c>
      <c r="P10" s="159"/>
      <c r="Q10" s="95" t="s">
        <v>4</v>
      </c>
      <c r="R10" s="159"/>
      <c r="S10" s="95" t="s">
        <v>4</v>
      </c>
      <c r="T10" s="159"/>
      <c r="U10" s="95" t="s">
        <v>4</v>
      </c>
      <c r="V10" s="97">
        <f t="shared" si="1"/>
        <v>0</v>
      </c>
      <c r="W10" s="97">
        <f t="shared" ref="W10:W17" si="7">N10-V10</f>
        <v>0</v>
      </c>
      <c r="X10" s="122" cm="1">
        <f t="array" aca="1" ref="X10" ca="1">ROUNDDOWN($M10*24*上限,0)</f>
        <v>0</v>
      </c>
      <c r="Y10" s="122">
        <f t="shared" ca="1" si="2"/>
        <v>0</v>
      </c>
      <c r="Z10" s="117">
        <f ca="1">$L10-MAX(0,ROUNDDOWN(MIN(TIME(0,MINUTE($H$22),0)-SUM($L$8:$L9)+SUM(Z$8:Z9),MAX(0,$L10-($W10/IF($K10="",限①,限②)/24)))*24*60,0)/24/60)</f>
        <v>0</v>
      </c>
      <c r="AA10" s="119" cm="1">
        <f t="array" aca="1" ref="AA10" ca="1">MAX(ROUNDDOWN(限①/60,0)-(ROUNDDOWN(上限/60,0)-MAX(ROUNDDOWN(Z10*24*上限,0)-$W10,0)),0)</f>
        <v>0</v>
      </c>
      <c r="AB10" s="99">
        <f t="shared" ca="1" si="3"/>
        <v>60</v>
      </c>
      <c r="AC10" s="117">
        <f t="shared" ca="1" si="4"/>
        <v>0</v>
      </c>
      <c r="AD10" s="117" cm="1">
        <f t="array" aca="1" ref="AD10" ca="1">AC10-IF(上限=限①,MIN($AC$19-(SUM($AC$8:$AC9)-SUM($AD$8:$AD9)),AC10),0)</f>
        <v>0</v>
      </c>
      <c r="AE10" s="99" cm="1">
        <f t="array" aca="1" ref="AE10" ca="1">MAX(ROUNDDOWN(限②/60,0)-(ROUNDDOWN(上限/60,0)-MAX(ROUNDDOWN(AD10*24*上限,0)-$W10,0)),0)</f>
        <v>0</v>
      </c>
      <c r="AF10" s="99">
        <f t="shared" ca="1" si="0"/>
        <v>60</v>
      </c>
      <c r="AG10" s="117">
        <f t="shared" ca="1" si="5"/>
        <v>0</v>
      </c>
      <c r="AH10" s="117">
        <f ca="1">AG10-MIN($AG$19-(SUM($AG$8:$AG9)-SUM($AH$8:$AH9)),AG10)</f>
        <v>0</v>
      </c>
    </row>
    <row r="11" spans="1:34" s="99" customFormat="1" ht="24" customHeight="1" thickTop="1" thickBot="1" x14ac:dyDescent="0.2">
      <c r="A11" s="100">
        <f t="shared" ca="1" si="6"/>
        <v>4</v>
      </c>
      <c r="B11" s="160"/>
      <c r="C11" s="102" t="s">
        <v>3</v>
      </c>
      <c r="D11" s="39"/>
      <c r="E11" s="162"/>
      <c r="F11" s="104" t="s">
        <v>35</v>
      </c>
      <c r="G11" s="163"/>
      <c r="H11" s="162"/>
      <c r="I11" s="104" t="s">
        <v>35</v>
      </c>
      <c r="J11" s="164"/>
      <c r="K11" s="39" t="str">
        <f>IF(OR($E11="",COUNTIF('保育課設定シート（非表示にする）'!$G$10:$G$24,$E11)),"",'保育課設定シート（非表示にする）'!$A$5)</f>
        <v/>
      </c>
      <c r="L11" s="107" cm="1">
        <f t="array" aca="1" ref="L11" ca="1">IF(OR(COUNTBLANK($E11:$J11)&gt;0,COUNTIF(終了時範囲,終了時)=0,COUNTIF(終了分範囲,終了分)=0),0,IF(AND(開始時&gt;=22,TIME(終了時,終了分,0)&lt;TIME(1,0,0)),1,TIME(終了時,終了分,0))-TIME(開始時,開始分,0))</f>
        <v>0</v>
      </c>
      <c r="M11" s="121">
        <f ca="1">AG11-MIN($AG$19-(SUM($AG$8:$AG10)-SUM($AH$8:$AH10)),AG11)</f>
        <v>0</v>
      </c>
      <c r="N11" s="165"/>
      <c r="O11" s="109" t="s">
        <v>4</v>
      </c>
      <c r="P11" s="166"/>
      <c r="Q11" s="109" t="s">
        <v>4</v>
      </c>
      <c r="R11" s="166"/>
      <c r="S11" s="109" t="s">
        <v>4</v>
      </c>
      <c r="T11" s="166"/>
      <c r="U11" s="109" t="s">
        <v>4</v>
      </c>
      <c r="V11" s="111">
        <f t="shared" si="1"/>
        <v>0</v>
      </c>
      <c r="W11" s="111">
        <f t="shared" si="7"/>
        <v>0</v>
      </c>
      <c r="X11" s="123" cm="1">
        <f t="array" aca="1" ref="X11" ca="1">ROUNDDOWN($M11*24*上限,0)</f>
        <v>0</v>
      </c>
      <c r="Y11" s="123">
        <f t="shared" ca="1" si="2"/>
        <v>0</v>
      </c>
      <c r="Z11" s="117">
        <f ca="1">$L11-MAX(0,ROUNDDOWN(MIN(TIME(0,MINUTE($H$22),0)-SUM($L$8:$L10)+SUM(Z$8:Z10),MAX(0,$L11-($W11/IF($K11="",限①,限②)/24)))*24*60,0)/24/60)</f>
        <v>0</v>
      </c>
      <c r="AA11" s="119" cm="1">
        <f t="array" aca="1" ref="AA11" ca="1">MAX(ROUNDDOWN(限①/60,0)-(ROUNDDOWN(上限/60,0)-MAX(ROUNDDOWN(Z11*24*上限,0)-$W11,0)),0)</f>
        <v>0</v>
      </c>
      <c r="AB11" s="99">
        <f t="shared" ca="1" si="3"/>
        <v>60</v>
      </c>
      <c r="AC11" s="117">
        <f t="shared" ca="1" si="4"/>
        <v>0</v>
      </c>
      <c r="AD11" s="117" cm="1">
        <f t="array" aca="1" ref="AD11" ca="1">AC11-IF(上限=限①,MIN($AC$19-(SUM($AC$8:$AC10)-SUM($AD$8:$AD10)),AC11),0)</f>
        <v>0</v>
      </c>
      <c r="AE11" s="99" cm="1">
        <f t="array" aca="1" ref="AE11" ca="1">MAX(ROUNDDOWN(限②/60,0)-(ROUNDDOWN(上限/60,0)-MAX(ROUNDDOWN(AD11*24*上限,0)-$W11,0)),0)</f>
        <v>0</v>
      </c>
      <c r="AF11" s="99">
        <f t="shared" ca="1" si="0"/>
        <v>60</v>
      </c>
      <c r="AG11" s="117">
        <f t="shared" ca="1" si="5"/>
        <v>0</v>
      </c>
      <c r="AH11" s="117">
        <f ca="1">AG11-MIN($AG$19-(SUM($AG$8:$AG10)-SUM($AH$8:$AH10)),AG11)</f>
        <v>0</v>
      </c>
    </row>
    <row r="12" spans="1:34" s="99" customFormat="1" ht="24" customHeight="1" thickTop="1" thickBot="1" x14ac:dyDescent="0.2">
      <c r="A12" s="112">
        <f t="shared" ca="1" si="6"/>
        <v>4</v>
      </c>
      <c r="B12" s="153"/>
      <c r="C12" s="95" t="s">
        <v>3</v>
      </c>
      <c r="D12" s="167"/>
      <c r="E12" s="155"/>
      <c r="F12" s="90" t="s">
        <v>35</v>
      </c>
      <c r="G12" s="156"/>
      <c r="H12" s="155"/>
      <c r="I12" s="90" t="s">
        <v>35</v>
      </c>
      <c r="J12" s="157"/>
      <c r="K12" s="36" t="str">
        <f>IF(OR($E12="",COUNTIF('保育課設定シート（非表示にする）'!$G$10:$G$24,$E12)),"",'保育課設定シート（非表示にする）'!$A$5)</f>
        <v/>
      </c>
      <c r="L12" s="143" cm="1">
        <f t="array" aca="1" ref="L12" ca="1">IF(OR(COUNTBLANK($E12:$J12)&gt;0,COUNTIF(終了時範囲,終了時)=0,COUNTIF(終了分範囲,終了分)=0),0,IF(AND(開始時&gt;=22,TIME(終了時,終了分,0)&lt;TIME(1,0,0)),1,TIME(終了時,終了分,0))-TIME(開始時,開始分,0))</f>
        <v>0</v>
      </c>
      <c r="M12" s="120">
        <f ca="1">AG12-MIN($AG$19-(SUM($AG$8:$AG11)-SUM($AH$8:$AH11)),AG12)</f>
        <v>0</v>
      </c>
      <c r="N12" s="158"/>
      <c r="O12" s="95" t="s">
        <v>4</v>
      </c>
      <c r="P12" s="159"/>
      <c r="Q12" s="95" t="s">
        <v>4</v>
      </c>
      <c r="R12" s="159"/>
      <c r="S12" s="95" t="s">
        <v>4</v>
      </c>
      <c r="T12" s="159"/>
      <c r="U12" s="95" t="s">
        <v>4</v>
      </c>
      <c r="V12" s="97">
        <f t="shared" si="1"/>
        <v>0</v>
      </c>
      <c r="W12" s="97">
        <f t="shared" si="7"/>
        <v>0</v>
      </c>
      <c r="X12" s="122" cm="1">
        <f t="array" aca="1" ref="X12" ca="1">ROUNDDOWN($M12*24*上限,0)</f>
        <v>0</v>
      </c>
      <c r="Y12" s="122">
        <f t="shared" ca="1" si="2"/>
        <v>0</v>
      </c>
      <c r="Z12" s="117">
        <f ca="1">$L12-MAX(0,ROUNDDOWN(MIN(TIME(0,MINUTE($H$22),0)-SUM($L$8:$L11)+SUM(Z$8:Z11),MAX(0,$L12-($W12/IF($K12="",限①,限②)/24)))*24*60,0)/24/60)</f>
        <v>0</v>
      </c>
      <c r="AA12" s="119" cm="1">
        <f t="array" aca="1" ref="AA12" ca="1">MAX(ROUNDDOWN(限①/60,0)-(ROUNDDOWN(上限/60,0)-MAX(ROUNDDOWN(Z12*24*上限,0)-$W12,0)),0)</f>
        <v>0</v>
      </c>
      <c r="AB12" s="99">
        <f t="shared" ca="1" si="3"/>
        <v>60</v>
      </c>
      <c r="AC12" s="117">
        <f t="shared" ca="1" si="4"/>
        <v>0</v>
      </c>
      <c r="AD12" s="117" cm="1">
        <f t="array" aca="1" ref="AD12" ca="1">AC12-IF(上限=限①,MIN($AC$19-(SUM($AC$8:$AC11)-SUM($AD$8:$AD11)),AC12),0)</f>
        <v>0</v>
      </c>
      <c r="AE12" s="99" cm="1">
        <f t="array" aca="1" ref="AE12" ca="1">MAX(ROUNDDOWN(限②/60,0)-(ROUNDDOWN(上限/60,0)-MAX(ROUNDDOWN(AD12*24*上限,0)-$W12,0)),0)</f>
        <v>0</v>
      </c>
      <c r="AF12" s="99">
        <f t="shared" ca="1" si="0"/>
        <v>60</v>
      </c>
      <c r="AG12" s="117">
        <f t="shared" ca="1" si="5"/>
        <v>0</v>
      </c>
      <c r="AH12" s="117">
        <f ca="1">AG12-MIN($AG$19-(SUM($AG$8:$AG11)-SUM($AH$8:$AH11)),AG12)</f>
        <v>0</v>
      </c>
    </row>
    <row r="13" spans="1:34" s="99" customFormat="1" ht="24" customHeight="1" thickTop="1" thickBot="1" x14ac:dyDescent="0.2">
      <c r="A13" s="100">
        <f t="shared" ca="1" si="6"/>
        <v>4</v>
      </c>
      <c r="B13" s="160"/>
      <c r="C13" s="102" t="s">
        <v>3</v>
      </c>
      <c r="D13" s="161"/>
      <c r="E13" s="162"/>
      <c r="F13" s="104" t="s">
        <v>35</v>
      </c>
      <c r="G13" s="163"/>
      <c r="H13" s="162"/>
      <c r="I13" s="104" t="s">
        <v>35</v>
      </c>
      <c r="J13" s="164"/>
      <c r="K13" s="42" t="str">
        <f>IF(OR($E13="",COUNTIF('保育課設定シート（非表示にする）'!$G$10:$G$24,$E13)),"",'保育課設定シート（非表示にする）'!$A$5)</f>
        <v/>
      </c>
      <c r="L13" s="107" cm="1">
        <f t="array" aca="1" ref="L13" ca="1">IF(OR(COUNTBLANK($E13:$J13)&gt;0,COUNTIF(終了時範囲,終了時)=0,COUNTIF(終了分範囲,終了分)=0),0,IF(AND(開始時&gt;=22,TIME(終了時,終了分,0)&lt;TIME(1,0,0)),1,TIME(終了時,終了分,0))-TIME(開始時,開始分,0))</f>
        <v>0</v>
      </c>
      <c r="M13" s="121">
        <f ca="1">AG13-MIN($AG$19-(SUM($AG$8:$AG12)-SUM($AH$8:$AH12)),AG13)</f>
        <v>0</v>
      </c>
      <c r="N13" s="165"/>
      <c r="O13" s="109" t="s">
        <v>4</v>
      </c>
      <c r="P13" s="166"/>
      <c r="Q13" s="109" t="s">
        <v>4</v>
      </c>
      <c r="R13" s="166"/>
      <c r="S13" s="109" t="s">
        <v>4</v>
      </c>
      <c r="T13" s="166"/>
      <c r="U13" s="109" t="s">
        <v>4</v>
      </c>
      <c r="V13" s="111">
        <f>P13-R13+T13</f>
        <v>0</v>
      </c>
      <c r="W13" s="111">
        <f t="shared" si="7"/>
        <v>0</v>
      </c>
      <c r="X13" s="123" cm="1">
        <f t="array" aca="1" ref="X13" ca="1">ROUNDDOWN($M13*24*上限,0)</f>
        <v>0</v>
      </c>
      <c r="Y13" s="123">
        <f t="shared" ca="1" si="2"/>
        <v>0</v>
      </c>
      <c r="Z13" s="117">
        <f ca="1">$L13-MAX(0,ROUNDDOWN(MIN(TIME(0,MINUTE($H$22),0)-SUM($L$8:$L12)+SUM(Z$8:Z12),MAX(0,$L13-($W13/IF($K13="",限①,限②)/24)))*24*60,0)/24/60)</f>
        <v>0</v>
      </c>
      <c r="AA13" s="119" cm="1">
        <f t="array" aca="1" ref="AA13" ca="1">MAX(ROUNDDOWN(限①/60,0)-(ROUNDDOWN(上限/60,0)-MAX(ROUNDDOWN(Z13*24*上限,0)-$W13,0)),0)</f>
        <v>0</v>
      </c>
      <c r="AB13" s="99">
        <f t="shared" ca="1" si="3"/>
        <v>60</v>
      </c>
      <c r="AC13" s="117">
        <f t="shared" ca="1" si="4"/>
        <v>0</v>
      </c>
      <c r="AD13" s="117" cm="1">
        <f t="array" aca="1" ref="AD13" ca="1">AC13-IF(上限=限①,MIN($AC$19-(SUM($AC$8:$AC12)-SUM($AD$8:$AD12)),AC13),0)</f>
        <v>0</v>
      </c>
      <c r="AE13" s="99" cm="1">
        <f t="array" aca="1" ref="AE13" ca="1">MAX(ROUNDDOWN(限②/60,0)-(ROUNDDOWN(上限/60,0)-MAX(ROUNDDOWN(AD13*24*上限,0)-$W13,0)),0)</f>
        <v>0</v>
      </c>
      <c r="AF13" s="99">
        <f t="shared" ca="1" si="0"/>
        <v>60</v>
      </c>
      <c r="AG13" s="117">
        <f t="shared" ca="1" si="5"/>
        <v>0</v>
      </c>
      <c r="AH13" s="117">
        <f ca="1">AG13-MIN($AG$19-(SUM($AG$8:$AG12)-SUM($AH$8:$AH12)),AG13)</f>
        <v>0</v>
      </c>
    </row>
    <row r="14" spans="1:34" s="99" customFormat="1" ht="24" customHeight="1" thickTop="1" thickBot="1" x14ac:dyDescent="0.2">
      <c r="A14" s="112">
        <f t="shared" ca="1" si="6"/>
        <v>4</v>
      </c>
      <c r="B14" s="153"/>
      <c r="C14" s="95" t="s">
        <v>3</v>
      </c>
      <c r="D14" s="167"/>
      <c r="E14" s="155"/>
      <c r="F14" s="90" t="s">
        <v>35</v>
      </c>
      <c r="G14" s="156"/>
      <c r="H14" s="155"/>
      <c r="I14" s="90" t="s">
        <v>35</v>
      </c>
      <c r="J14" s="157"/>
      <c r="K14" s="36" t="str">
        <f>IF(OR($E14="",COUNTIF('保育課設定シート（非表示にする）'!$G$10:$G$24,$E14)),"",'保育課設定シート（非表示にする）'!$A$5)</f>
        <v/>
      </c>
      <c r="L14" s="143" cm="1">
        <f t="array" aca="1" ref="L14" ca="1">IF(OR(COUNTBLANK($E14:$J14)&gt;0,COUNTIF(終了時範囲,終了時)=0,COUNTIF(終了分範囲,終了分)=0),0,IF(AND(開始時&gt;=22,TIME(終了時,終了分,0)&lt;TIME(1,0,0)),1,TIME(終了時,終了分,0))-TIME(開始時,開始分,0))</f>
        <v>0</v>
      </c>
      <c r="M14" s="120">
        <f ca="1">AG14-MIN($AG$19-(SUM($AG$8:$AG13)-SUM($AH$8:$AH13)),AG14)</f>
        <v>0</v>
      </c>
      <c r="N14" s="158"/>
      <c r="O14" s="95" t="s">
        <v>4</v>
      </c>
      <c r="P14" s="159"/>
      <c r="Q14" s="95" t="s">
        <v>4</v>
      </c>
      <c r="R14" s="159"/>
      <c r="S14" s="95" t="s">
        <v>4</v>
      </c>
      <c r="T14" s="159"/>
      <c r="U14" s="95" t="s">
        <v>4</v>
      </c>
      <c r="V14" s="97">
        <f t="shared" ref="V14:V17" si="8">P14-R14+T14</f>
        <v>0</v>
      </c>
      <c r="W14" s="97">
        <f t="shared" si="7"/>
        <v>0</v>
      </c>
      <c r="X14" s="122" cm="1">
        <f t="array" aca="1" ref="X14" ca="1">ROUNDDOWN($M14*24*上限,0)</f>
        <v>0</v>
      </c>
      <c r="Y14" s="122">
        <f t="shared" ca="1" si="2"/>
        <v>0</v>
      </c>
      <c r="Z14" s="117">
        <f ca="1">$L14-MAX(0,ROUNDDOWN(MIN(TIME(0,MINUTE($H$22),0)-SUM($L$8:$L13)+SUM(Z$8:Z13),MAX(0,$L14-($W14/IF($K14="",限①,限②)/24)))*24*60,0)/24/60)</f>
        <v>0</v>
      </c>
      <c r="AA14" s="119" cm="1">
        <f t="array" aca="1" ref="AA14" ca="1">MAX(ROUNDDOWN(限①/60,0)-(ROUNDDOWN(上限/60,0)-MAX(ROUNDDOWN(Z14*24*上限,0)-$W14,0)),0)</f>
        <v>0</v>
      </c>
      <c r="AB14" s="99">
        <f t="shared" ca="1" si="3"/>
        <v>60</v>
      </c>
      <c r="AC14" s="117">
        <f t="shared" ca="1" si="4"/>
        <v>0</v>
      </c>
      <c r="AD14" s="117" cm="1">
        <f t="array" aca="1" ref="AD14" ca="1">AC14-IF(上限=限①,MIN($AC$19-(SUM($AC$8:$AC13)-SUM($AD$8:$AD13)),AC14),0)</f>
        <v>0</v>
      </c>
      <c r="AE14" s="99" cm="1">
        <f t="array" aca="1" ref="AE14" ca="1">MAX(ROUNDDOWN(限②/60,0)-(ROUNDDOWN(上限/60,0)-MAX(ROUNDDOWN(AD14*24*上限,0)-$W14,0)),0)</f>
        <v>0</v>
      </c>
      <c r="AF14" s="99">
        <f t="shared" ca="1" si="0"/>
        <v>60</v>
      </c>
      <c r="AG14" s="117">
        <f t="shared" ca="1" si="5"/>
        <v>0</v>
      </c>
      <c r="AH14" s="117">
        <f ca="1">AG14-MIN($AG$19-(SUM($AG$8:$AG13)-SUM($AH$8:$AH13)),AG14)</f>
        <v>0</v>
      </c>
    </row>
    <row r="15" spans="1:34" s="99" customFormat="1" ht="24" customHeight="1" thickTop="1" thickBot="1" x14ac:dyDescent="0.2">
      <c r="A15" s="100">
        <f t="shared" ca="1" si="6"/>
        <v>4</v>
      </c>
      <c r="B15" s="160"/>
      <c r="C15" s="102" t="s">
        <v>3</v>
      </c>
      <c r="D15" s="161"/>
      <c r="E15" s="168"/>
      <c r="F15" s="104" t="s">
        <v>35</v>
      </c>
      <c r="G15" s="163"/>
      <c r="H15" s="162"/>
      <c r="I15" s="104" t="s">
        <v>35</v>
      </c>
      <c r="J15" s="164"/>
      <c r="K15" s="42" t="str">
        <f>IF(OR($E15="",COUNTIF('保育課設定シート（非表示にする）'!$G$10:$G$24,$E15)),"",'保育課設定シート（非表示にする）'!$A$5)</f>
        <v/>
      </c>
      <c r="L15" s="107" cm="1">
        <f t="array" aca="1" ref="L15" ca="1">IF(OR(COUNTBLANK($E15:$J15)&gt;0,COUNTIF(終了時範囲,終了時)=0,COUNTIF(終了分範囲,終了分)=0),0,IF(AND(開始時&gt;=22,TIME(終了時,終了分,0)&lt;TIME(1,0,0)),1,TIME(終了時,終了分,0))-TIME(開始時,開始分,0))</f>
        <v>0</v>
      </c>
      <c r="M15" s="121">
        <f ca="1">AG15-MIN($AG$19-(SUM($AG$8:$AG14)-SUM($AH$8:$AH14)),AG15)</f>
        <v>0</v>
      </c>
      <c r="N15" s="165"/>
      <c r="O15" s="109" t="s">
        <v>4</v>
      </c>
      <c r="P15" s="166"/>
      <c r="Q15" s="109" t="s">
        <v>4</v>
      </c>
      <c r="R15" s="166"/>
      <c r="S15" s="109" t="s">
        <v>4</v>
      </c>
      <c r="T15" s="166"/>
      <c r="U15" s="109" t="s">
        <v>4</v>
      </c>
      <c r="V15" s="111">
        <f t="shared" si="8"/>
        <v>0</v>
      </c>
      <c r="W15" s="111">
        <f t="shared" si="7"/>
        <v>0</v>
      </c>
      <c r="X15" s="123" cm="1">
        <f t="array" aca="1" ref="X15" ca="1">ROUNDDOWN($M15*24*上限,0)</f>
        <v>0</v>
      </c>
      <c r="Y15" s="123">
        <f t="shared" ca="1" si="2"/>
        <v>0</v>
      </c>
      <c r="Z15" s="117">
        <f ca="1">$L15-MAX(0,ROUNDDOWN(MIN(TIME(0,MINUTE($H$22),0)-SUM($L$8:$L14)+SUM(Z$8:Z14),MAX(0,$L15-($W15/IF($K15="",限①,限②)/24)))*24*60,0)/24/60)</f>
        <v>0</v>
      </c>
      <c r="AA15" s="119" cm="1">
        <f t="array" aca="1" ref="AA15" ca="1">MAX(ROUNDDOWN(限①/60,0)-(ROUNDDOWN(上限/60,0)-MAX(ROUNDDOWN(Z15*24*上限,0)-$W15,0)),0)</f>
        <v>0</v>
      </c>
      <c r="AB15" s="99">
        <f t="shared" ca="1" si="3"/>
        <v>60</v>
      </c>
      <c r="AC15" s="117">
        <f t="shared" ca="1" si="4"/>
        <v>0</v>
      </c>
      <c r="AD15" s="117" cm="1">
        <f t="array" aca="1" ref="AD15" ca="1">AC15-IF(上限=限①,MIN($AC$19-(SUM($AC$8:$AC14)-SUM($AD$8:$AD14)),AC15),0)</f>
        <v>0</v>
      </c>
      <c r="AE15" s="99" cm="1">
        <f t="array" aca="1" ref="AE15" ca="1">MAX(ROUNDDOWN(限②/60,0)-(ROUNDDOWN(上限/60,0)-MAX(ROUNDDOWN(AD15*24*上限,0)-$W15,0)),0)</f>
        <v>0</v>
      </c>
      <c r="AF15" s="99">
        <f t="shared" ca="1" si="0"/>
        <v>60</v>
      </c>
      <c r="AG15" s="117">
        <f t="shared" ca="1" si="5"/>
        <v>0</v>
      </c>
      <c r="AH15" s="117">
        <f ca="1">AG15-MIN($AG$19-(SUM($AG$8:$AG14)-SUM($AH$8:$AH14)),AG15)</f>
        <v>0</v>
      </c>
    </row>
    <row r="16" spans="1:34" s="99" customFormat="1" ht="24" customHeight="1" thickTop="1" thickBot="1" x14ac:dyDescent="0.2">
      <c r="A16" s="112">
        <f t="shared" ca="1" si="6"/>
        <v>4</v>
      </c>
      <c r="B16" s="153"/>
      <c r="C16" s="95" t="s">
        <v>3</v>
      </c>
      <c r="D16" s="167"/>
      <c r="E16" s="155"/>
      <c r="F16" s="90" t="s">
        <v>35</v>
      </c>
      <c r="G16" s="156"/>
      <c r="H16" s="155"/>
      <c r="I16" s="90" t="s">
        <v>35</v>
      </c>
      <c r="J16" s="157"/>
      <c r="K16" s="36" t="str">
        <f>IF(OR($E16="",COUNTIF('保育課設定シート（非表示にする）'!$G$10:$G$24,$E16)),"",'保育課設定シート（非表示にする）'!$A$5)</f>
        <v/>
      </c>
      <c r="L16" s="143" cm="1">
        <f t="array" aca="1" ref="L16" ca="1">IF(OR(COUNTBLANK($E16:$J16)&gt;0,COUNTIF(終了時範囲,終了時)=0,COUNTIF(終了分範囲,終了分)=0),0,IF(AND(開始時&gt;=22,TIME(終了時,終了分,0)&lt;TIME(1,0,0)),1,TIME(終了時,終了分,0))-TIME(開始時,開始分,0))</f>
        <v>0</v>
      </c>
      <c r="M16" s="120">
        <f ca="1">AG16-MIN($AG$19-(SUM($AG$8:$AG15)-SUM($AH$8:$AH15)),AG16)</f>
        <v>0</v>
      </c>
      <c r="N16" s="158"/>
      <c r="O16" s="95" t="s">
        <v>4</v>
      </c>
      <c r="P16" s="159"/>
      <c r="Q16" s="95" t="s">
        <v>4</v>
      </c>
      <c r="R16" s="159"/>
      <c r="S16" s="95" t="s">
        <v>4</v>
      </c>
      <c r="T16" s="159"/>
      <c r="U16" s="95" t="s">
        <v>4</v>
      </c>
      <c r="V16" s="97">
        <f t="shared" si="8"/>
        <v>0</v>
      </c>
      <c r="W16" s="97">
        <f t="shared" si="7"/>
        <v>0</v>
      </c>
      <c r="X16" s="122" cm="1">
        <f t="array" aca="1" ref="X16" ca="1">ROUNDDOWN($M16*24*上限,0)</f>
        <v>0</v>
      </c>
      <c r="Y16" s="122">
        <f t="shared" ca="1" si="2"/>
        <v>0</v>
      </c>
      <c r="Z16" s="117">
        <f ca="1">$L16-MAX(0,ROUNDDOWN(MIN(TIME(0,MINUTE($H$22),0)-SUM($L$8:$L15)+SUM(Z$8:Z15),MAX(0,$L16-($W16/IF($K16="",限①,限②)/24)))*24*60,0)/24/60)</f>
        <v>0</v>
      </c>
      <c r="AA16" s="119" cm="1">
        <f t="array" aca="1" ref="AA16" ca="1">MAX(ROUNDDOWN(限①/60,0)-(ROUNDDOWN(上限/60,0)-MAX(ROUNDDOWN(Z16*24*上限,0)-$W16,0)),0)</f>
        <v>0</v>
      </c>
      <c r="AB16" s="99">
        <f t="shared" ca="1" si="3"/>
        <v>60</v>
      </c>
      <c r="AC16" s="117">
        <f t="shared" ca="1" si="4"/>
        <v>0</v>
      </c>
      <c r="AD16" s="117" cm="1">
        <f t="array" aca="1" ref="AD16" ca="1">AC16-IF(上限=限①,MIN($AC$19-(SUM($AC$8:$AC15)-SUM($AD$8:$AD15)),AC16),0)</f>
        <v>0</v>
      </c>
      <c r="AE16" s="99" cm="1">
        <f t="array" aca="1" ref="AE16" ca="1">MAX(ROUNDDOWN(限②/60,0)-(ROUNDDOWN(上限/60,0)-MAX(ROUNDDOWN(AD16*24*上限,0)-$W16,0)),0)</f>
        <v>0</v>
      </c>
      <c r="AF16" s="99">
        <f t="shared" ca="1" si="0"/>
        <v>60</v>
      </c>
      <c r="AG16" s="117">
        <f t="shared" ca="1" si="5"/>
        <v>0</v>
      </c>
      <c r="AH16" s="117">
        <f ca="1">AG16-MIN($AG$19-(SUM($AG$8:$AG15)-SUM($AH$8:$AH15)),AG16)</f>
        <v>0</v>
      </c>
    </row>
    <row r="17" spans="1:34" s="99" customFormat="1" ht="24" customHeight="1" thickTop="1" thickBot="1" x14ac:dyDescent="0.2">
      <c r="A17" s="100">
        <f t="shared" ca="1" si="6"/>
        <v>4</v>
      </c>
      <c r="B17" s="160"/>
      <c r="C17" s="102" t="s">
        <v>3</v>
      </c>
      <c r="D17" s="169"/>
      <c r="E17" s="162"/>
      <c r="F17" s="104" t="s">
        <v>35</v>
      </c>
      <c r="G17" s="163"/>
      <c r="H17" s="162"/>
      <c r="I17" s="104" t="s">
        <v>35</v>
      </c>
      <c r="J17" s="164"/>
      <c r="K17" s="40" t="str">
        <f>IF(OR($E17="",COUNTIF('保育課設定シート（非表示にする）'!$G$10:$G$24,$E17)),"",'保育課設定シート（非表示にする）'!$A$5)</f>
        <v/>
      </c>
      <c r="L17" s="107" cm="1">
        <f t="array" aca="1" ref="L17" ca="1">IF(OR(COUNTBLANK($E17:$J17)&gt;0,COUNTIF(終了時範囲,終了時)=0,COUNTIF(終了分範囲,終了分)=0),0,IF(AND(開始時&gt;=22,TIME(終了時,終了分,0)&lt;TIME(1,0,0)),1,TIME(終了時,終了分,0))-TIME(開始時,開始分,0))</f>
        <v>0</v>
      </c>
      <c r="M17" s="121">
        <f ca="1">AG17-MIN($AG$19-(SUM($AG$8:$AG16)-SUM($AH$8:$AH16)),AG17)</f>
        <v>0</v>
      </c>
      <c r="N17" s="165"/>
      <c r="O17" s="102" t="s">
        <v>4</v>
      </c>
      <c r="P17" s="170"/>
      <c r="Q17" s="102" t="s">
        <v>4</v>
      </c>
      <c r="R17" s="170"/>
      <c r="S17" s="115" t="s">
        <v>4</v>
      </c>
      <c r="T17" s="170"/>
      <c r="U17" s="102" t="s">
        <v>4</v>
      </c>
      <c r="V17" s="111">
        <f t="shared" si="8"/>
        <v>0</v>
      </c>
      <c r="W17" s="111">
        <f t="shared" si="7"/>
        <v>0</v>
      </c>
      <c r="X17" s="123" cm="1">
        <f t="array" aca="1" ref="X17" ca="1">ROUNDDOWN($M17*24*上限,0)</f>
        <v>0</v>
      </c>
      <c r="Y17" s="123">
        <f t="shared" ca="1" si="2"/>
        <v>0</v>
      </c>
      <c r="Z17" s="117">
        <f ca="1">$L17-MAX(0,ROUNDDOWN(MIN(TIME(0,MINUTE($H$22),0)-SUM($L$8:$L16)+SUM(Z$8:Z16),MAX(0,$L17-($W17/IF($K17="",限①,限②)/24)))*24*60,0)/24/60)</f>
        <v>0</v>
      </c>
      <c r="AA17" s="119" cm="1">
        <f t="array" aca="1" ref="AA17" ca="1">MAX(ROUNDDOWN(限①/60,0)-(ROUNDDOWN(上限/60,0)-MAX(ROUNDDOWN(Z17*24*上限,0)-$W17,0)),0)</f>
        <v>0</v>
      </c>
      <c r="AB17" s="99">
        <f t="shared" ca="1" si="3"/>
        <v>60</v>
      </c>
      <c r="AC17" s="117">
        <f t="shared" ca="1" si="4"/>
        <v>0</v>
      </c>
      <c r="AD17" s="117" cm="1">
        <f t="array" aca="1" ref="AD17" ca="1">AC17-IF(上限=限①,MIN($AC$19-(SUM($AC$8:$AC16)-SUM($AD$8:$AD16)),AC17),0)</f>
        <v>0</v>
      </c>
      <c r="AE17" s="99" cm="1">
        <f t="array" aca="1" ref="AE17" ca="1">MAX(ROUNDDOWN(限②/60,0)-(ROUNDDOWN(上限/60,0)-MAX(ROUNDDOWN(AD17*24*上限,0)-$W17,0)),0)</f>
        <v>0</v>
      </c>
      <c r="AF17" s="99">
        <f t="shared" ca="1" si="0"/>
        <v>60</v>
      </c>
      <c r="AG17" s="117">
        <f t="shared" ca="1" si="5"/>
        <v>0</v>
      </c>
      <c r="AH17" s="117">
        <f ca="1">AG17-MIN($AG$19-(SUM($AG$8:$AG16)-SUM($AH$8:$AH16)),AG17)</f>
        <v>0</v>
      </c>
    </row>
    <row r="18" spans="1:34" s="4" customFormat="1" ht="3.9" customHeight="1" thickTop="1" x14ac:dyDescent="0.15">
      <c r="A18" s="141"/>
      <c r="B18" s="2"/>
      <c r="C18" s="2"/>
      <c r="D18" s="142"/>
      <c r="E18" s="2"/>
      <c r="F18" s="2"/>
      <c r="G18" s="2"/>
      <c r="H18" s="2"/>
      <c r="I18" s="2"/>
      <c r="J18" s="2"/>
      <c r="K18" s="142"/>
      <c r="L18" s="6"/>
      <c r="M18" s="6"/>
      <c r="N18" s="5"/>
      <c r="O18" s="2"/>
      <c r="P18" s="2"/>
      <c r="Q18" s="2"/>
      <c r="R18" s="2"/>
      <c r="S18" s="2"/>
      <c r="T18" s="2"/>
      <c r="U18" s="2"/>
      <c r="V18" s="2"/>
      <c r="W18" s="3"/>
      <c r="Z18" s="118"/>
      <c r="AA18" s="98"/>
    </row>
    <row r="19" spans="1:34" s="4" customFormat="1" ht="15.9" customHeight="1" x14ac:dyDescent="0.45">
      <c r="A19" s="141"/>
      <c r="C19" s="2"/>
      <c r="D19" s="142"/>
      <c r="H19" s="219" t="s">
        <v>20</v>
      </c>
      <c r="I19" s="220"/>
      <c r="J19" s="220"/>
      <c r="K19" s="221"/>
      <c r="M19" s="124" t="s">
        <v>23</v>
      </c>
      <c r="P19" s="146"/>
      <c r="Q19" s="146"/>
      <c r="R19" s="146"/>
      <c r="S19" s="146"/>
      <c r="T19" s="150"/>
      <c r="U19" s="151"/>
      <c r="X19" s="207" t="s">
        <v>24</v>
      </c>
      <c r="Y19" s="207"/>
      <c r="Z19" s="118">
        <f ca="1">SUM(Z8:Z17)-$M22</f>
        <v>0</v>
      </c>
      <c r="AC19" s="118">
        <f t="shared" ref="AC19:AD19" ca="1" si="9">SUM(AC8:AC17)-$M22</f>
        <v>0</v>
      </c>
      <c r="AD19" s="118">
        <f t="shared" ca="1" si="9"/>
        <v>0</v>
      </c>
      <c r="AG19" s="118">
        <f ca="1">SUM(AG8:AG17)-$M22</f>
        <v>0</v>
      </c>
    </row>
    <row r="20" spans="1:34" ht="24" customHeight="1" x14ac:dyDescent="0.15">
      <c r="A20" s="9"/>
      <c r="D20" s="12"/>
      <c r="G20" s="8" t="s">
        <v>22</v>
      </c>
      <c r="H20" s="208">
        <f ca="1">SUMIF($K8:$K17,"",$L8:$L17)</f>
        <v>0.20833333333333326</v>
      </c>
      <c r="I20" s="209"/>
      <c r="J20" s="209"/>
      <c r="K20" s="210"/>
      <c r="M20" s="126">
        <f ca="1">SUMIF($K8:$K17,"",$M8:$M17)</f>
        <v>0.20833333333333326</v>
      </c>
      <c r="N20" s="147"/>
      <c r="O20" s="147"/>
      <c r="P20" s="145"/>
      <c r="Q20" s="145"/>
      <c r="R20" s="145"/>
      <c r="S20" s="145"/>
      <c r="T20" s="151"/>
      <c r="U20" s="151"/>
      <c r="X20" s="211">
        <f ca="1">SUMIF($K8:$K17,"",$Y8:$Y17)</f>
        <v>10500</v>
      </c>
      <c r="Y20" s="211"/>
    </row>
    <row r="21" spans="1:34" ht="24" customHeight="1" thickBot="1" x14ac:dyDescent="0.2">
      <c r="A21" s="9"/>
      <c r="D21" s="12"/>
      <c r="G21" s="8" t="s">
        <v>6</v>
      </c>
      <c r="H21" s="208">
        <f ca="1">SUMIF($K8:$K17,'保育課設定シート（非表示にする）'!$A$5,$L8:$L17)</f>
        <v>4.1666666666666741E-2</v>
      </c>
      <c r="I21" s="209"/>
      <c r="J21" s="209"/>
      <c r="K21" s="210"/>
      <c r="L21" s="125"/>
      <c r="M21" s="127">
        <f ca="1">SUMIF($K8:$K17,'保育課設定シート（非表示にする）'!$A$5,$M8:$M17)</f>
        <v>4.1666666666666741E-2</v>
      </c>
      <c r="N21" s="147"/>
      <c r="O21" s="147"/>
      <c r="P21" s="145"/>
      <c r="Q21" s="145"/>
      <c r="R21" s="145"/>
      <c r="S21" s="145"/>
      <c r="T21" s="149"/>
      <c r="U21" s="149"/>
      <c r="X21" s="212">
        <f ca="1">SUMIF($K8:$K17,'保育課設定シート（非表示にする）'!$A$5,$Y8:$Y17)</f>
        <v>3500</v>
      </c>
      <c r="Y21" s="212"/>
    </row>
    <row r="22" spans="1:34" ht="24" customHeight="1" thickBot="1" x14ac:dyDescent="0.2">
      <c r="A22" s="9"/>
      <c r="D22" s="12"/>
      <c r="G22" s="8" t="s">
        <v>11</v>
      </c>
      <c r="H22" s="208">
        <f ca="1">H20+H21</f>
        <v>0.25</v>
      </c>
      <c r="I22" s="209"/>
      <c r="J22" s="209"/>
      <c r="K22" s="210"/>
      <c r="L22" s="128" t="s">
        <v>54</v>
      </c>
      <c r="M22" s="14">
        <f ca="1">ROUNDDOWN(H22,0)+TIME(HOUR(H22),0,0)</f>
        <v>0.25</v>
      </c>
      <c r="N22" s="148"/>
      <c r="O22" s="147"/>
      <c r="P22" s="152"/>
      <c r="Q22" s="152"/>
      <c r="R22" s="152"/>
      <c r="S22" s="152"/>
      <c r="T22" s="152"/>
      <c r="U22" s="2"/>
      <c r="X22" s="213">
        <f t="shared" ref="X22:Y22" ca="1" si="10">X20+X21</f>
        <v>14000</v>
      </c>
      <c r="Y22" s="214">
        <f t="shared" si="10"/>
        <v>0</v>
      </c>
    </row>
    <row r="23" spans="1:34" ht="3.9" customHeight="1" x14ac:dyDescent="0.45">
      <c r="A23" s="26"/>
      <c r="B23" s="25"/>
      <c r="C23" s="25"/>
      <c r="D23" s="25"/>
      <c r="E23" s="25"/>
      <c r="F23" s="25"/>
      <c r="G23" s="25"/>
      <c r="H23" s="25"/>
      <c r="I23" s="25"/>
      <c r="J23" s="27"/>
      <c r="K23" s="28"/>
      <c r="L23" s="28"/>
      <c r="M23" s="28"/>
      <c r="N23" s="29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1:34" ht="36" customHeight="1" x14ac:dyDescent="0.3">
      <c r="A24" s="234" t="str">
        <f ca="1">IF(年度まとめ!$F$2="","",TEXT(DATE(YEAR(年度まとめ!$F$2),MOD(D24+8,12)+4,1),"ggge"))&amp;"年"</f>
        <v>令和8年</v>
      </c>
      <c r="B24" s="234"/>
      <c r="C24" s="234"/>
      <c r="D24" s="233">
        <f ca="1">MOD(_xlfn.SHEET()*3-2+ROUNDDOWN(ROW()/19,0)-1,12)+1</f>
        <v>5</v>
      </c>
      <c r="E24" s="233"/>
      <c r="F24" s="233"/>
      <c r="G24" s="13" t="s">
        <v>37</v>
      </c>
      <c r="H24" s="4"/>
      <c r="I24" s="4"/>
      <c r="J24" s="10"/>
      <c r="K24" s="11"/>
      <c r="L24" s="11"/>
      <c r="M24" s="11"/>
      <c r="N24" s="7"/>
      <c r="O24" s="7"/>
      <c r="P24" s="7"/>
      <c r="Q24" s="7"/>
      <c r="R24" s="7"/>
      <c r="T24" s="116"/>
      <c r="U24" s="116"/>
      <c r="V24" s="116"/>
      <c r="W24" s="229" t="str">
        <f>"※補助上限額(1時間あたり)
日中( 7:00～22:00):"&amp;TEXT(限①,"#,#")&amp;"円
夜間(22:00～24:00, 0:00～ 7:00):"&amp;TEXT(限②,"#,#")&amp;"円"</f>
        <v>※補助上限額(1時間あたり)
日中( 7:00～22:00):2,500円
夜間(22:00～24:00, 0:00～ 7:00):3,500円</v>
      </c>
      <c r="X24" s="229"/>
      <c r="Y24" s="229"/>
    </row>
    <row r="25" spans="1:34" ht="15.9" customHeight="1" x14ac:dyDescent="0.45">
      <c r="A25" s="222" t="s">
        <v>0</v>
      </c>
      <c r="B25" s="222"/>
      <c r="C25" s="222"/>
      <c r="D25" s="217" t="s">
        <v>5</v>
      </c>
      <c r="E25" s="222" t="s">
        <v>8</v>
      </c>
      <c r="F25" s="222"/>
      <c r="G25" s="222"/>
      <c r="H25" s="222"/>
      <c r="I25" s="222"/>
      <c r="J25" s="222"/>
      <c r="K25" s="223" t="s">
        <v>6</v>
      </c>
      <c r="L25" s="224" t="s">
        <v>10</v>
      </c>
      <c r="M25" s="217" t="s">
        <v>53</v>
      </c>
      <c r="N25" s="215" t="s">
        <v>16</v>
      </c>
      <c r="O25" s="216"/>
      <c r="P25" s="224" t="s">
        <v>14</v>
      </c>
      <c r="Q25" s="232"/>
      <c r="R25" s="232"/>
      <c r="S25" s="232"/>
      <c r="T25" s="232"/>
      <c r="U25" s="232"/>
      <c r="V25" s="232"/>
      <c r="W25" s="217" t="s">
        <v>27</v>
      </c>
      <c r="X25" s="218" t="s">
        <v>21</v>
      </c>
      <c r="Y25" s="218" t="s">
        <v>24</v>
      </c>
    </row>
    <row r="26" spans="1:34" ht="36" customHeight="1" thickBot="1" x14ac:dyDescent="0.5">
      <c r="A26" s="222"/>
      <c r="B26" s="231"/>
      <c r="C26" s="222"/>
      <c r="D26" s="230"/>
      <c r="E26" s="231" t="s">
        <v>1</v>
      </c>
      <c r="F26" s="231"/>
      <c r="G26" s="231"/>
      <c r="H26" s="231" t="s">
        <v>2</v>
      </c>
      <c r="I26" s="231"/>
      <c r="J26" s="231"/>
      <c r="K26" s="217"/>
      <c r="L26" s="225"/>
      <c r="M26" s="228"/>
      <c r="N26" s="226"/>
      <c r="O26" s="227"/>
      <c r="P26" s="215" t="s">
        <v>19</v>
      </c>
      <c r="Q26" s="216"/>
      <c r="R26" s="215" t="s">
        <v>18</v>
      </c>
      <c r="S26" s="216"/>
      <c r="T26" s="217" t="s">
        <v>17</v>
      </c>
      <c r="U26" s="217"/>
      <c r="V26" s="144" t="s">
        <v>15</v>
      </c>
      <c r="W26" s="230"/>
      <c r="X26" s="218"/>
      <c r="Y26" s="218"/>
    </row>
    <row r="27" spans="1:34" s="99" customFormat="1" ht="24" customHeight="1" thickTop="1" thickBot="1" x14ac:dyDescent="0.2">
      <c r="A27" s="86">
        <f ca="1">$D24</f>
        <v>5</v>
      </c>
      <c r="B27" s="153">
        <v>4</v>
      </c>
      <c r="C27" s="88" t="s">
        <v>3</v>
      </c>
      <c r="D27" s="154" t="s">
        <v>55</v>
      </c>
      <c r="E27" s="155">
        <v>23</v>
      </c>
      <c r="F27" s="90" t="s">
        <v>36</v>
      </c>
      <c r="G27" s="156">
        <v>15</v>
      </c>
      <c r="H27" s="155">
        <v>24</v>
      </c>
      <c r="I27" s="90" t="s">
        <v>36</v>
      </c>
      <c r="J27" s="157">
        <v>0</v>
      </c>
      <c r="K27" s="34" t="str" cm="1">
        <f t="array" aca="1" ref="K27" ca="1">IF(OR(開始時="",COUNTIF('保育課設定シート（非表示にする）'!$G$10:$G$24,開始時)),"",'保育課設定シート（非表示にする）'!$A$5)</f>
        <v>〇</v>
      </c>
      <c r="L27" s="143" cm="1">
        <f t="array" aca="1" ref="L27" ca="1">IF(OR(COUNTBLANK($E27:$J27)&gt;0,COUNTIF(終了時範囲,終了時)=0,COUNTIF(終了分範囲,終了分)=0),0,IF(AND(開始時&gt;=22,TIME(終了時,終了分,0)&lt;TIME(1,0,0)),1,TIME(終了時,終了分,0))-TIME(開始時,開始分,0))</f>
        <v>3.125E-2</v>
      </c>
      <c r="M27" s="120">
        <f ca="1">AG27-MIN($AG$19,AG27)</f>
        <v>1.1805555555555555E-2</v>
      </c>
      <c r="N27" s="158">
        <v>1000</v>
      </c>
      <c r="O27" s="95" t="s">
        <v>4</v>
      </c>
      <c r="P27" s="159"/>
      <c r="Q27" s="95" t="s">
        <v>4</v>
      </c>
      <c r="R27" s="159"/>
      <c r="S27" s="95" t="s">
        <v>4</v>
      </c>
      <c r="T27" s="159">
        <v>20</v>
      </c>
      <c r="U27" s="95" t="s">
        <v>4</v>
      </c>
      <c r="V27" s="97">
        <f>P27-R27+T27</f>
        <v>20</v>
      </c>
      <c r="W27" s="97">
        <f>N27-V27</f>
        <v>980</v>
      </c>
      <c r="X27" s="122" cm="1">
        <f t="array" aca="1" ref="X27" ca="1">ROUNDDOWN($M27*24*上限,0)</f>
        <v>991</v>
      </c>
      <c r="Y27" s="122">
        <f ca="1">MIN(W27:X27)</f>
        <v>980</v>
      </c>
      <c r="Z27" s="117">
        <f ca="1">$L27-ROUNDDOWN(MIN(TIME(0,MINUTE($H$41),0),MAX(0,$L27-($W27/IF($K27="",限①,限②)/24)))*24*60,0)/24/60</f>
        <v>1.1805555555555555E-2</v>
      </c>
      <c r="AA27" s="119" cm="1">
        <f t="array" aca="1" ref="AA27" ca="1">MAX(ROUNDDOWN(限①/60,0)-(ROUNDDOWN(上限/60,0)-MAX(ROUNDDOWN(Z27*24*上限,0)-$W27,0)),0)</f>
        <v>0</v>
      </c>
      <c r="AB27" s="98">
        <f ca="1">IF(AA27=0,60,RANK(AA27,AA$27:AA$36))</f>
        <v>60</v>
      </c>
      <c r="AC27" s="117">
        <f ca="1">Z27-TIME(0,IF(MINUTE($Z$38)&gt;=$AB27,1,0),0)</f>
        <v>1.1805555555555555E-2</v>
      </c>
      <c r="AD27" s="117" cm="1">
        <f t="array" aca="1" ref="AD27" ca="1">AC27-IF(上限=限①,MIN($AC$38,AC27),0)</f>
        <v>1.1805555555555555E-2</v>
      </c>
      <c r="AE27" s="119" cm="1">
        <f t="array" aca="1" ref="AE27" ca="1">MAX(ROUNDDOWN(限②/60,0)-(ROUNDDOWN(上限/60,0)-MAX(ROUNDDOWN(AD27*24*上限,0)-$W27,0)),0)</f>
        <v>11</v>
      </c>
      <c r="AF27" s="99">
        <f ca="1">IF(AE27=0,60,RANK(AE27,AE$27:AE$36))</f>
        <v>2</v>
      </c>
      <c r="AG27" s="117">
        <f ca="1">AD27-TIME(0,IF(MINUTE(AD$38)&gt;=$AF27,1,0),0)</f>
        <v>1.1805555555555555E-2</v>
      </c>
      <c r="AH27" s="117">
        <f ca="1">AG27-MIN($AG$38,AG27)</f>
        <v>1.1805555555555555E-2</v>
      </c>
    </row>
    <row r="28" spans="1:34" s="99" customFormat="1" ht="24" customHeight="1" thickTop="1" thickBot="1" x14ac:dyDescent="0.2">
      <c r="A28" s="100">
        <f ca="1">A27</f>
        <v>5</v>
      </c>
      <c r="B28" s="160">
        <v>5</v>
      </c>
      <c r="C28" s="102" t="s">
        <v>3</v>
      </c>
      <c r="D28" s="161" t="s">
        <v>55</v>
      </c>
      <c r="E28" s="162">
        <v>0</v>
      </c>
      <c r="F28" s="104" t="s">
        <v>35</v>
      </c>
      <c r="G28" s="163">
        <v>0</v>
      </c>
      <c r="H28" s="162">
        <v>2</v>
      </c>
      <c r="I28" s="104" t="s">
        <v>35</v>
      </c>
      <c r="J28" s="164">
        <v>45</v>
      </c>
      <c r="K28" s="42" t="str">
        <f>IF(OR($E28="",COUNTIF('保育課設定シート（非表示にする）'!$G$10:$G$24,$E28)),"",'保育課設定シート（非表示にする）'!$A$5)</f>
        <v>〇</v>
      </c>
      <c r="L28" s="107" cm="1">
        <f t="array" aca="1" ref="L28" ca="1">IF(OR(COUNTBLANK($E28:$J28)&gt;0,COUNTIF(終了時範囲,終了時)=0,COUNTIF(終了分範囲,終了分)=0),0,IF(AND(開始時&gt;=22,TIME(終了時,終了分,0)&lt;TIME(1,0,0)),1,TIME(終了時,終了分,0))-TIME(開始時,開始分,0))</f>
        <v>0.11458333333333333</v>
      </c>
      <c r="M28" s="121">
        <f ca="1">AG28-MIN($AG$19-(SUM($AG$8:$AG27)-SUM($AH$8:$AH27)),AG28)</f>
        <v>0.11319444444444444</v>
      </c>
      <c r="N28" s="165">
        <v>9000</v>
      </c>
      <c r="O28" s="109" t="s">
        <v>4</v>
      </c>
      <c r="P28" s="166"/>
      <c r="Q28" s="109" t="s">
        <v>4</v>
      </c>
      <c r="R28" s="166"/>
      <c r="S28" s="109" t="s">
        <v>4</v>
      </c>
      <c r="T28" s="166"/>
      <c r="U28" s="109" t="s">
        <v>4</v>
      </c>
      <c r="V28" s="111">
        <f t="shared" ref="V28:V31" si="11">P28-R28+T28</f>
        <v>0</v>
      </c>
      <c r="W28" s="111">
        <f>N28-V28</f>
        <v>9000</v>
      </c>
      <c r="X28" s="123" cm="1">
        <f t="array" aca="1" ref="X28" ca="1">ROUNDDOWN($M28*24*上限,0)</f>
        <v>9508</v>
      </c>
      <c r="Y28" s="123">
        <f t="shared" ref="Y28:Y36" ca="1" si="12">MIN(W28:X28)</f>
        <v>9000</v>
      </c>
      <c r="Z28" s="117">
        <f ca="1">$L28-MAX(0,ROUNDDOWN(MIN(TIME(0,MINUTE($H$41),0)-SUM($L$27:$L27)+SUM(Z$27:Z27),MAX(0,$L28-($W28/IF($K28="",限①,限②)/24)))*24*60,0)/24/60)</f>
        <v>0.11319444444444444</v>
      </c>
      <c r="AA28" s="119" cm="1">
        <f t="array" aca="1" ref="AA28" ca="1">MAX(ROUNDDOWN(限①/60,0)-(ROUNDDOWN(上限/60,0)-MAX(ROUNDDOWN(Z28*24*上限,0)-$W28,0)),0)</f>
        <v>491</v>
      </c>
      <c r="AB28" s="99">
        <f t="shared" ref="AB28:AB36" ca="1" si="13">IF(AA28=0,60,RANK(AA28,AA$27:AA$36))</f>
        <v>1</v>
      </c>
      <c r="AC28" s="117">
        <f t="shared" ref="AC28:AC36" ca="1" si="14">Z28-TIME(0,IF(MINUTE($Z$38)&gt;=$AB28,1,0),0)</f>
        <v>0.11319444444444444</v>
      </c>
      <c r="AD28" s="117" cm="1">
        <f t="array" aca="1" ref="AD28" ca="1">AC28-IF(上限=限①,MIN($AC$38-(SUM($AC$27:$AC27)-SUM($AD$27:$AD27)),AC28),0)</f>
        <v>0.11319444444444444</v>
      </c>
      <c r="AE28" s="99" cm="1">
        <f t="array" aca="1" ref="AE28" ca="1">MAX(ROUNDDOWN(限②/60,0)-(ROUNDDOWN(上限/60,0)-MAX(ROUNDDOWN(AD28*24*上限,0)-$W28,0)),0)</f>
        <v>508</v>
      </c>
      <c r="AF28" s="99">
        <f t="shared" ref="AF28:AF36" ca="1" si="15">IF(AE28=0,60,RANK(AE28,AE$27:AE$36))</f>
        <v>1</v>
      </c>
      <c r="AG28" s="117">
        <f ca="1">AD28-TIME(0,IF(MINUTE(AD$38)&gt;=$AF28,1,0),0)</f>
        <v>0.11319444444444444</v>
      </c>
      <c r="AH28" s="117">
        <f ca="1">AG28-MIN($AG$38-(SUM($AG$27:$AG27)-SUM($AH$27:$AH27)),AG28)</f>
        <v>0.11319444444444444</v>
      </c>
    </row>
    <row r="29" spans="1:34" s="99" customFormat="1" ht="24" customHeight="1" thickTop="1" thickBot="1" x14ac:dyDescent="0.2">
      <c r="A29" s="112">
        <f t="shared" ref="A29:A36" ca="1" si="16">A28</f>
        <v>5</v>
      </c>
      <c r="B29" s="153"/>
      <c r="C29" s="95" t="s">
        <v>3</v>
      </c>
      <c r="D29" s="33"/>
      <c r="E29" s="155"/>
      <c r="F29" s="90" t="s">
        <v>35</v>
      </c>
      <c r="G29" s="156"/>
      <c r="H29" s="155"/>
      <c r="I29" s="90" t="s">
        <v>35</v>
      </c>
      <c r="J29" s="157"/>
      <c r="K29" s="33" t="str">
        <f>IF(OR($E29="",COUNTIF('保育課設定シート（非表示にする）'!$G$10:$G$24,$E29)),"",'保育課設定シート（非表示にする）'!$A$5)</f>
        <v/>
      </c>
      <c r="L29" s="143" cm="1">
        <f t="array" aca="1" ref="L29" ca="1">IF(OR(COUNTBLANK($E29:$J29)&gt;0,COUNTIF(終了時範囲,終了時)=0,COUNTIF(終了分範囲,終了分)=0),0,IF(AND(開始時&gt;=22,TIME(終了時,終了分,0)&lt;TIME(1,0,0)),1,TIME(終了時,終了分,0))-TIME(開始時,開始分,0))</f>
        <v>0</v>
      </c>
      <c r="M29" s="120">
        <f ca="1">AG29-MIN($AG$19-(SUM($AG$8:$AG28)-SUM($AH$8:$AH28)),AG29)</f>
        <v>0</v>
      </c>
      <c r="N29" s="158"/>
      <c r="O29" s="95" t="s">
        <v>4</v>
      </c>
      <c r="P29" s="159"/>
      <c r="Q29" s="95" t="s">
        <v>4</v>
      </c>
      <c r="R29" s="159"/>
      <c r="S29" s="95" t="s">
        <v>4</v>
      </c>
      <c r="T29" s="159"/>
      <c r="U29" s="95" t="s">
        <v>4</v>
      </c>
      <c r="V29" s="97">
        <f t="shared" si="11"/>
        <v>0</v>
      </c>
      <c r="W29" s="97">
        <f t="shared" ref="W29:W36" si="17">N29-V29</f>
        <v>0</v>
      </c>
      <c r="X29" s="122" cm="1">
        <f t="array" aca="1" ref="X29" ca="1">ROUNDDOWN($M29*24*上限,0)</f>
        <v>0</v>
      </c>
      <c r="Y29" s="122">
        <f t="shared" ca="1" si="12"/>
        <v>0</v>
      </c>
      <c r="Z29" s="117">
        <f ca="1">$L29-MAX(0,ROUNDDOWN(MIN(TIME(0,MINUTE($H$41),0)-SUM($L$27:$L28)+SUM(Z$27:Z28),MAX(0,$L29-($W29/IF($K29="",限①,限②)/24)))*24*60,0)/24/60)</f>
        <v>0</v>
      </c>
      <c r="AA29" s="119" cm="1">
        <f t="array" aca="1" ref="AA29" ca="1">MAX(ROUNDDOWN(限①/60,0)-(ROUNDDOWN(上限/60,0)-MAX(ROUNDDOWN(Z29*24*上限,0)-$W29,0)),0)</f>
        <v>0</v>
      </c>
      <c r="AB29" s="99">
        <f t="shared" ca="1" si="13"/>
        <v>60</v>
      </c>
      <c r="AC29" s="117">
        <f t="shared" ca="1" si="14"/>
        <v>0</v>
      </c>
      <c r="AD29" s="117" cm="1">
        <f t="array" aca="1" ref="AD29" ca="1">AC29-IF(上限=限①,MIN($AC$38-(SUM($AC$27:$AC28)-SUM($AD$27:$AD28)),AC29),0)</f>
        <v>0</v>
      </c>
      <c r="AE29" s="99" cm="1">
        <f t="array" aca="1" ref="AE29" ca="1">MAX(ROUNDDOWN(限②/60,0)-(ROUNDDOWN(上限/60,0)-MAX(ROUNDDOWN(AD29*24*上限,0)-$W29,0)),0)</f>
        <v>0</v>
      </c>
      <c r="AF29" s="99">
        <f t="shared" ca="1" si="15"/>
        <v>60</v>
      </c>
      <c r="AG29" s="117">
        <f t="shared" ref="AG29:AG36" ca="1" si="18">AD29-TIME(0,IF(MINUTE(AD$38)&gt;=$AF29,1,0),0)</f>
        <v>0</v>
      </c>
      <c r="AH29" s="117">
        <f ca="1">AG29-MIN($AG$38-(SUM($AG$27:$AG28)-SUM($AH$27:$AH28)),AG29)</f>
        <v>0</v>
      </c>
    </row>
    <row r="30" spans="1:34" s="99" customFormat="1" ht="24" customHeight="1" thickTop="1" thickBot="1" x14ac:dyDescent="0.2">
      <c r="A30" s="100">
        <f t="shared" ca="1" si="16"/>
        <v>5</v>
      </c>
      <c r="B30" s="160"/>
      <c r="C30" s="102" t="s">
        <v>3</v>
      </c>
      <c r="D30" s="39"/>
      <c r="E30" s="162"/>
      <c r="F30" s="104" t="s">
        <v>35</v>
      </c>
      <c r="G30" s="163"/>
      <c r="H30" s="162"/>
      <c r="I30" s="104" t="s">
        <v>35</v>
      </c>
      <c r="J30" s="164"/>
      <c r="K30" s="39" t="str">
        <f>IF(OR($E30="",COUNTIF('保育課設定シート（非表示にする）'!$G$10:$G$24,$E30)),"",'保育課設定シート（非表示にする）'!$A$5)</f>
        <v/>
      </c>
      <c r="L30" s="107" cm="1">
        <f t="array" aca="1" ref="L30" ca="1">IF(OR(COUNTBLANK($E30:$J30)&gt;0,COUNTIF(終了時範囲,終了時)=0,COUNTIF(終了分範囲,終了分)=0),0,IF(AND(開始時&gt;=22,TIME(終了時,終了分,0)&lt;TIME(1,0,0)),1,TIME(終了時,終了分,0))-TIME(開始時,開始分,0))</f>
        <v>0</v>
      </c>
      <c r="M30" s="121">
        <f ca="1">AG30-MIN($AG$19-(SUM($AG$8:$AG29)-SUM($AH$8:$AH29)),AG30)</f>
        <v>0</v>
      </c>
      <c r="N30" s="165"/>
      <c r="O30" s="109" t="s">
        <v>4</v>
      </c>
      <c r="P30" s="166"/>
      <c r="Q30" s="109" t="s">
        <v>4</v>
      </c>
      <c r="R30" s="166"/>
      <c r="S30" s="109" t="s">
        <v>4</v>
      </c>
      <c r="T30" s="166"/>
      <c r="U30" s="109" t="s">
        <v>4</v>
      </c>
      <c r="V30" s="111">
        <f t="shared" si="11"/>
        <v>0</v>
      </c>
      <c r="W30" s="111">
        <f t="shared" si="17"/>
        <v>0</v>
      </c>
      <c r="X30" s="123" cm="1">
        <f t="array" aca="1" ref="X30" ca="1">ROUNDDOWN($M30*24*上限,0)</f>
        <v>0</v>
      </c>
      <c r="Y30" s="123">
        <f t="shared" ca="1" si="12"/>
        <v>0</v>
      </c>
      <c r="Z30" s="117">
        <f ca="1">$L30-MAX(0,ROUNDDOWN(MIN(TIME(0,MINUTE($H$41),0)-SUM($L$27:$L29)+SUM(Z$27:Z29),MAX(0,$L30-($W30/IF($K30="",限①,限②)/24)))*24*60,0)/24/60)</f>
        <v>0</v>
      </c>
      <c r="AA30" s="119" cm="1">
        <f t="array" aca="1" ref="AA30" ca="1">MAX(ROUNDDOWN(限①/60,0)-(ROUNDDOWN(上限/60,0)-MAX(ROUNDDOWN(Z30*24*上限,0)-$W30,0)),0)</f>
        <v>0</v>
      </c>
      <c r="AB30" s="99">
        <f t="shared" ca="1" si="13"/>
        <v>60</v>
      </c>
      <c r="AC30" s="117">
        <f t="shared" ca="1" si="14"/>
        <v>0</v>
      </c>
      <c r="AD30" s="117" cm="1">
        <f t="array" aca="1" ref="AD30" ca="1">AC30-IF(上限=限①,MIN($AC$38-(SUM($AC$27:$AC29)-SUM($AD$27:$AD29)),AC30),0)</f>
        <v>0</v>
      </c>
      <c r="AE30" s="99" cm="1">
        <f t="array" aca="1" ref="AE30" ca="1">MAX(ROUNDDOWN(限②/60,0)-(ROUNDDOWN(上限/60,0)-MAX(ROUNDDOWN(AD30*24*上限,0)-$W30,0)),0)</f>
        <v>0</v>
      </c>
      <c r="AF30" s="99">
        <f t="shared" ca="1" si="15"/>
        <v>60</v>
      </c>
      <c r="AG30" s="117">
        <f t="shared" ca="1" si="18"/>
        <v>0</v>
      </c>
      <c r="AH30" s="117">
        <f ca="1">AG30-MIN($AG$38-(SUM($AG$27:$AG29)-SUM($AH$27:$AH29)),AG30)</f>
        <v>0</v>
      </c>
    </row>
    <row r="31" spans="1:34" s="99" customFormat="1" ht="24" customHeight="1" thickTop="1" thickBot="1" x14ac:dyDescent="0.2">
      <c r="A31" s="112">
        <f t="shared" ca="1" si="16"/>
        <v>5</v>
      </c>
      <c r="B31" s="153"/>
      <c r="C31" s="95" t="s">
        <v>3</v>
      </c>
      <c r="D31" s="167"/>
      <c r="E31" s="155"/>
      <c r="F31" s="90" t="s">
        <v>35</v>
      </c>
      <c r="G31" s="156"/>
      <c r="H31" s="155"/>
      <c r="I31" s="90" t="s">
        <v>35</v>
      </c>
      <c r="J31" s="157"/>
      <c r="K31" s="36" t="str">
        <f>IF(OR($E31="",COUNTIF('保育課設定シート（非表示にする）'!$G$10:$G$24,$E31)),"",'保育課設定シート（非表示にする）'!$A$5)</f>
        <v/>
      </c>
      <c r="L31" s="143" cm="1">
        <f t="array" aca="1" ref="L31" ca="1">IF(OR(COUNTBLANK($E31:$J31)&gt;0,COUNTIF(終了時範囲,終了時)=0,COUNTIF(終了分範囲,終了分)=0),0,IF(AND(開始時&gt;=22,TIME(終了時,終了分,0)&lt;TIME(1,0,0)),1,TIME(終了時,終了分,0))-TIME(開始時,開始分,0))</f>
        <v>0</v>
      </c>
      <c r="M31" s="120">
        <f ca="1">AG31-MIN($AG$19-(SUM($AG$8:$AG30)-SUM($AH$8:$AH30)),AG31)</f>
        <v>0</v>
      </c>
      <c r="N31" s="158"/>
      <c r="O31" s="95" t="s">
        <v>4</v>
      </c>
      <c r="P31" s="159"/>
      <c r="Q31" s="95" t="s">
        <v>4</v>
      </c>
      <c r="R31" s="159"/>
      <c r="S31" s="95" t="s">
        <v>4</v>
      </c>
      <c r="T31" s="159"/>
      <c r="U31" s="95" t="s">
        <v>4</v>
      </c>
      <c r="V31" s="97">
        <f t="shared" si="11"/>
        <v>0</v>
      </c>
      <c r="W31" s="97">
        <f t="shared" si="17"/>
        <v>0</v>
      </c>
      <c r="X31" s="122" cm="1">
        <f t="array" aca="1" ref="X31" ca="1">ROUNDDOWN($M31*24*上限,0)</f>
        <v>0</v>
      </c>
      <c r="Y31" s="122">
        <f t="shared" ca="1" si="12"/>
        <v>0</v>
      </c>
      <c r="Z31" s="117">
        <f ca="1">$L31-MAX(0,ROUNDDOWN(MIN(TIME(0,MINUTE($H$41),0)-SUM($L$27:$L30)+SUM(Z$27:Z30),MAX(0,$L31-($W31/IF($K31="",限①,限②)/24)))*24*60,0)/24/60)</f>
        <v>0</v>
      </c>
      <c r="AA31" s="119" cm="1">
        <f t="array" aca="1" ref="AA31" ca="1">MAX(ROUNDDOWN(限①/60,0)-(ROUNDDOWN(上限/60,0)-MAX(ROUNDDOWN(Z31*24*上限,0)-$W31,0)),0)</f>
        <v>0</v>
      </c>
      <c r="AB31" s="99">
        <f t="shared" ca="1" si="13"/>
        <v>60</v>
      </c>
      <c r="AC31" s="117">
        <f t="shared" ca="1" si="14"/>
        <v>0</v>
      </c>
      <c r="AD31" s="117" cm="1">
        <f t="array" aca="1" ref="AD31" ca="1">AC31-IF(上限=限①,MIN($AC$38-(SUM($AC$27:$AC30)-SUM($AD$27:$AD30)),AC31),0)</f>
        <v>0</v>
      </c>
      <c r="AE31" s="99" cm="1">
        <f t="array" aca="1" ref="AE31" ca="1">MAX(ROUNDDOWN(限②/60,0)-(ROUNDDOWN(上限/60,0)-MAX(ROUNDDOWN(AD31*24*上限,0)-$W31,0)),0)</f>
        <v>0</v>
      </c>
      <c r="AF31" s="99">
        <f t="shared" ca="1" si="15"/>
        <v>60</v>
      </c>
      <c r="AG31" s="117">
        <f t="shared" ca="1" si="18"/>
        <v>0</v>
      </c>
      <c r="AH31" s="117">
        <f ca="1">AG31-MIN($AG$38-(SUM($AG$27:$AG30)-SUM($AH$27:$AH30)),AG31)</f>
        <v>0</v>
      </c>
    </row>
    <row r="32" spans="1:34" s="99" customFormat="1" ht="24" customHeight="1" thickTop="1" thickBot="1" x14ac:dyDescent="0.2">
      <c r="A32" s="100">
        <f t="shared" ca="1" si="16"/>
        <v>5</v>
      </c>
      <c r="B32" s="160"/>
      <c r="C32" s="102" t="s">
        <v>3</v>
      </c>
      <c r="D32" s="161"/>
      <c r="E32" s="162"/>
      <c r="F32" s="104" t="s">
        <v>35</v>
      </c>
      <c r="G32" s="163"/>
      <c r="H32" s="162"/>
      <c r="I32" s="104" t="s">
        <v>35</v>
      </c>
      <c r="J32" s="164"/>
      <c r="K32" s="42" t="str">
        <f>IF(OR($E32="",COUNTIF('保育課設定シート（非表示にする）'!$G$10:$G$24,$E32)),"",'保育課設定シート（非表示にする）'!$A$5)</f>
        <v/>
      </c>
      <c r="L32" s="107" cm="1">
        <f t="array" aca="1" ref="L32" ca="1">IF(OR(COUNTBLANK($E32:$J32)&gt;0,COUNTIF(終了時範囲,終了時)=0,COUNTIF(終了分範囲,終了分)=0),0,IF(AND(開始時&gt;=22,TIME(終了時,終了分,0)&lt;TIME(1,0,0)),1,TIME(終了時,終了分,0))-TIME(開始時,開始分,0))</f>
        <v>0</v>
      </c>
      <c r="M32" s="121">
        <f ca="1">AG32-MIN($AG$19-(SUM($AG$8:$AG31)-SUM($AH$8:$AH31)),AG32)</f>
        <v>0</v>
      </c>
      <c r="N32" s="165"/>
      <c r="O32" s="109" t="s">
        <v>4</v>
      </c>
      <c r="P32" s="166"/>
      <c r="Q32" s="109" t="s">
        <v>4</v>
      </c>
      <c r="R32" s="166"/>
      <c r="S32" s="109" t="s">
        <v>4</v>
      </c>
      <c r="T32" s="166"/>
      <c r="U32" s="109" t="s">
        <v>4</v>
      </c>
      <c r="V32" s="111">
        <f>P32-R32+T32</f>
        <v>0</v>
      </c>
      <c r="W32" s="111">
        <f t="shared" si="17"/>
        <v>0</v>
      </c>
      <c r="X32" s="123" cm="1">
        <f t="array" aca="1" ref="X32" ca="1">ROUNDDOWN($M32*24*上限,0)</f>
        <v>0</v>
      </c>
      <c r="Y32" s="123">
        <f t="shared" ca="1" si="12"/>
        <v>0</v>
      </c>
      <c r="Z32" s="117">
        <f ca="1">$L32-MAX(0,ROUNDDOWN(MIN(TIME(0,MINUTE($H$41),0)-SUM($L$27:$L31)+SUM(Z$27:Z31),MAX(0,$L32-($W32/IF($K32="",限①,限②)/24)))*24*60,0)/24/60)</f>
        <v>0</v>
      </c>
      <c r="AA32" s="119" cm="1">
        <f t="array" aca="1" ref="AA32" ca="1">MAX(ROUNDDOWN(限①/60,0)-(ROUNDDOWN(上限/60,0)-MAX(ROUNDDOWN(Z32*24*上限,0)-$W32,0)),0)</f>
        <v>0</v>
      </c>
      <c r="AB32" s="99">
        <f t="shared" ca="1" si="13"/>
        <v>60</v>
      </c>
      <c r="AC32" s="117">
        <f t="shared" ca="1" si="14"/>
        <v>0</v>
      </c>
      <c r="AD32" s="117" cm="1">
        <f t="array" aca="1" ref="AD32" ca="1">AC32-IF(上限=限①,MIN($AC$38-(SUM($AC$27:$AC31)-SUM($AD$27:$AD31)),AC32),0)</f>
        <v>0</v>
      </c>
      <c r="AE32" s="99" cm="1">
        <f t="array" aca="1" ref="AE32" ca="1">MAX(ROUNDDOWN(限②/60,0)-(ROUNDDOWN(上限/60,0)-MAX(ROUNDDOWN(AD32*24*上限,0)-$W32,0)),0)</f>
        <v>0</v>
      </c>
      <c r="AF32" s="99">
        <f t="shared" ca="1" si="15"/>
        <v>60</v>
      </c>
      <c r="AG32" s="117">
        <f t="shared" ca="1" si="18"/>
        <v>0</v>
      </c>
      <c r="AH32" s="117">
        <f ca="1">AG32-MIN($AG$38-(SUM($AG$27:$AG31)-SUM($AH$27:$AH31)),AG32)</f>
        <v>0</v>
      </c>
    </row>
    <row r="33" spans="1:34" s="99" customFormat="1" ht="24" customHeight="1" thickTop="1" thickBot="1" x14ac:dyDescent="0.2">
      <c r="A33" s="112">
        <f t="shared" ca="1" si="16"/>
        <v>5</v>
      </c>
      <c r="B33" s="153"/>
      <c r="C33" s="95" t="s">
        <v>3</v>
      </c>
      <c r="D33" s="167"/>
      <c r="E33" s="155"/>
      <c r="F33" s="90" t="s">
        <v>35</v>
      </c>
      <c r="G33" s="156"/>
      <c r="H33" s="155"/>
      <c r="I33" s="90" t="s">
        <v>35</v>
      </c>
      <c r="J33" s="157"/>
      <c r="K33" s="36" t="str">
        <f>IF(OR($E33="",COUNTIF('保育課設定シート（非表示にする）'!$G$10:$G$24,$E33)),"",'保育課設定シート（非表示にする）'!$A$5)</f>
        <v/>
      </c>
      <c r="L33" s="143" cm="1">
        <f t="array" aca="1" ref="L33" ca="1">IF(OR(COUNTBLANK($E33:$J33)&gt;0,COUNTIF(終了時範囲,終了時)=0,COUNTIF(終了分範囲,終了分)=0),0,IF(AND(開始時&gt;=22,TIME(終了時,終了分,0)&lt;TIME(1,0,0)),1,TIME(終了時,終了分,0))-TIME(開始時,開始分,0))</f>
        <v>0</v>
      </c>
      <c r="M33" s="120">
        <f ca="1">AG33-MIN($AG$19-(SUM($AG$8:$AG32)-SUM($AH$8:$AH32)),AG33)</f>
        <v>0</v>
      </c>
      <c r="N33" s="158"/>
      <c r="O33" s="95" t="s">
        <v>4</v>
      </c>
      <c r="P33" s="159"/>
      <c r="Q33" s="95" t="s">
        <v>4</v>
      </c>
      <c r="R33" s="159"/>
      <c r="S33" s="95" t="s">
        <v>4</v>
      </c>
      <c r="T33" s="159"/>
      <c r="U33" s="95" t="s">
        <v>4</v>
      </c>
      <c r="V33" s="97">
        <f t="shared" ref="V33:V36" si="19">P33-R33+T33</f>
        <v>0</v>
      </c>
      <c r="W33" s="97">
        <f t="shared" si="17"/>
        <v>0</v>
      </c>
      <c r="X33" s="122" cm="1">
        <f t="array" aca="1" ref="X33" ca="1">ROUNDDOWN($M33*24*上限,0)</f>
        <v>0</v>
      </c>
      <c r="Y33" s="122">
        <f t="shared" ca="1" si="12"/>
        <v>0</v>
      </c>
      <c r="Z33" s="117">
        <f ca="1">$L33-MAX(0,ROUNDDOWN(MIN(TIME(0,MINUTE($H$41),0)-SUM($L$27:$L32)+SUM(Z$27:Z32),MAX(0,$L33-($W33/IF($K33="",限①,限②)/24)))*24*60,0)/24/60)</f>
        <v>0</v>
      </c>
      <c r="AA33" s="119" cm="1">
        <f t="array" aca="1" ref="AA33" ca="1">MAX(ROUNDDOWN(限①/60,0)-(ROUNDDOWN(上限/60,0)-MAX(ROUNDDOWN(Z33*24*上限,0)-$W33,0)),0)</f>
        <v>0</v>
      </c>
      <c r="AB33" s="99">
        <f t="shared" ca="1" si="13"/>
        <v>60</v>
      </c>
      <c r="AC33" s="117">
        <f t="shared" ca="1" si="14"/>
        <v>0</v>
      </c>
      <c r="AD33" s="117" cm="1">
        <f t="array" aca="1" ref="AD33" ca="1">AC33-IF(上限=限①,MIN($AC$38-(SUM($AC$27:$AC32)-SUM($AD$27:$AD32)),AC33),0)</f>
        <v>0</v>
      </c>
      <c r="AE33" s="99" cm="1">
        <f t="array" aca="1" ref="AE33" ca="1">MAX(ROUNDDOWN(限②/60,0)-(ROUNDDOWN(上限/60,0)-MAX(ROUNDDOWN(AD33*24*上限,0)-$W33,0)),0)</f>
        <v>0</v>
      </c>
      <c r="AF33" s="99">
        <f t="shared" ca="1" si="15"/>
        <v>60</v>
      </c>
      <c r="AG33" s="117">
        <f t="shared" ca="1" si="18"/>
        <v>0</v>
      </c>
      <c r="AH33" s="117">
        <f ca="1">AG33-MIN($AG$38-(SUM($AG$27:$AG32)-SUM($AH$27:$AH32)),AG33)</f>
        <v>0</v>
      </c>
    </row>
    <row r="34" spans="1:34" s="99" customFormat="1" ht="24" customHeight="1" thickTop="1" thickBot="1" x14ac:dyDescent="0.2">
      <c r="A34" s="100">
        <f t="shared" ca="1" si="16"/>
        <v>5</v>
      </c>
      <c r="B34" s="160"/>
      <c r="C34" s="102" t="s">
        <v>3</v>
      </c>
      <c r="D34" s="161"/>
      <c r="E34" s="168"/>
      <c r="F34" s="104" t="s">
        <v>35</v>
      </c>
      <c r="G34" s="163"/>
      <c r="H34" s="162"/>
      <c r="I34" s="104" t="s">
        <v>35</v>
      </c>
      <c r="J34" s="164"/>
      <c r="K34" s="42" t="str">
        <f>IF(OR($E34="",COUNTIF('保育課設定シート（非表示にする）'!$G$10:$G$24,$E34)),"",'保育課設定シート（非表示にする）'!$A$5)</f>
        <v/>
      </c>
      <c r="L34" s="107" cm="1">
        <f t="array" aca="1" ref="L34" ca="1">IF(OR(COUNTBLANK($E34:$J34)&gt;0,COUNTIF(終了時範囲,終了時)=0,COUNTIF(終了分範囲,終了分)=0),0,IF(AND(開始時&gt;=22,TIME(終了時,終了分,0)&lt;TIME(1,0,0)),1,TIME(終了時,終了分,0))-TIME(開始時,開始分,0))</f>
        <v>0</v>
      </c>
      <c r="M34" s="121">
        <f ca="1">AG34-MIN($AG$19-(SUM($AG$8:$AG33)-SUM($AH$8:$AH33)),AG34)</f>
        <v>0</v>
      </c>
      <c r="N34" s="165"/>
      <c r="O34" s="109" t="s">
        <v>4</v>
      </c>
      <c r="P34" s="166"/>
      <c r="Q34" s="109" t="s">
        <v>4</v>
      </c>
      <c r="R34" s="166"/>
      <c r="S34" s="109" t="s">
        <v>4</v>
      </c>
      <c r="T34" s="166"/>
      <c r="U34" s="109" t="s">
        <v>4</v>
      </c>
      <c r="V34" s="111">
        <f t="shared" si="19"/>
        <v>0</v>
      </c>
      <c r="W34" s="111">
        <f t="shared" si="17"/>
        <v>0</v>
      </c>
      <c r="X34" s="123" cm="1">
        <f t="array" aca="1" ref="X34" ca="1">ROUNDDOWN($M34*24*上限,0)</f>
        <v>0</v>
      </c>
      <c r="Y34" s="123">
        <f t="shared" ca="1" si="12"/>
        <v>0</v>
      </c>
      <c r="Z34" s="117">
        <f ca="1">$L34-MAX(0,ROUNDDOWN(MIN(TIME(0,MINUTE($H$41),0)-SUM($L$27:$L33)+SUM(Z$27:Z33),MAX(0,$L34-($W34/IF($K34="",限①,限②)/24)))*24*60,0)/24/60)</f>
        <v>0</v>
      </c>
      <c r="AA34" s="119" cm="1">
        <f t="array" aca="1" ref="AA34" ca="1">MAX(ROUNDDOWN(限①/60,0)-(ROUNDDOWN(上限/60,0)-MAX(ROUNDDOWN(Z34*24*上限,0)-$W34,0)),0)</f>
        <v>0</v>
      </c>
      <c r="AB34" s="99">
        <f t="shared" ca="1" si="13"/>
        <v>60</v>
      </c>
      <c r="AC34" s="117">
        <f t="shared" ca="1" si="14"/>
        <v>0</v>
      </c>
      <c r="AD34" s="117" cm="1">
        <f t="array" aca="1" ref="AD34" ca="1">AC34-IF(上限=限①,MIN($AC$38-(SUM($AC$27:$AC33)-SUM($AD$27:$AD33)),AC34),0)</f>
        <v>0</v>
      </c>
      <c r="AE34" s="99" cm="1">
        <f t="array" aca="1" ref="AE34" ca="1">MAX(ROUNDDOWN(限②/60,0)-(ROUNDDOWN(上限/60,0)-MAX(ROUNDDOWN(AD34*24*上限,0)-$W34,0)),0)</f>
        <v>0</v>
      </c>
      <c r="AF34" s="99">
        <f t="shared" ca="1" si="15"/>
        <v>60</v>
      </c>
      <c r="AG34" s="117">
        <f t="shared" ca="1" si="18"/>
        <v>0</v>
      </c>
      <c r="AH34" s="117">
        <f ca="1">AG34-MIN($AG$38-(SUM($AG$27:$AG33)-SUM($AH$27:$AH33)),AG34)</f>
        <v>0</v>
      </c>
    </row>
    <row r="35" spans="1:34" s="99" customFormat="1" ht="24" customHeight="1" thickTop="1" thickBot="1" x14ac:dyDescent="0.2">
      <c r="A35" s="112">
        <f t="shared" ca="1" si="16"/>
        <v>5</v>
      </c>
      <c r="B35" s="153"/>
      <c r="C35" s="95" t="s">
        <v>3</v>
      </c>
      <c r="D35" s="167"/>
      <c r="E35" s="155"/>
      <c r="F35" s="90" t="s">
        <v>35</v>
      </c>
      <c r="G35" s="156"/>
      <c r="H35" s="155"/>
      <c r="I35" s="90" t="s">
        <v>35</v>
      </c>
      <c r="J35" s="157"/>
      <c r="K35" s="36" t="str">
        <f>IF(OR($E35="",COUNTIF('保育課設定シート（非表示にする）'!$G$10:$G$24,$E35)),"",'保育課設定シート（非表示にする）'!$A$5)</f>
        <v/>
      </c>
      <c r="L35" s="143" cm="1">
        <f t="array" aca="1" ref="L35" ca="1">IF(OR(COUNTBLANK($E35:$J35)&gt;0,COUNTIF(終了時範囲,終了時)=0,COUNTIF(終了分範囲,終了分)=0),0,IF(AND(開始時&gt;=22,TIME(終了時,終了分,0)&lt;TIME(1,0,0)),1,TIME(終了時,終了分,0))-TIME(開始時,開始分,0))</f>
        <v>0</v>
      </c>
      <c r="M35" s="120">
        <f ca="1">AG35-MIN($AG$19-(SUM($AG$8:$AG34)-SUM($AH$8:$AH34)),AG35)</f>
        <v>0</v>
      </c>
      <c r="N35" s="158"/>
      <c r="O35" s="95" t="s">
        <v>4</v>
      </c>
      <c r="P35" s="159"/>
      <c r="Q35" s="95" t="s">
        <v>4</v>
      </c>
      <c r="R35" s="159"/>
      <c r="S35" s="95" t="s">
        <v>4</v>
      </c>
      <c r="T35" s="159"/>
      <c r="U35" s="95" t="s">
        <v>4</v>
      </c>
      <c r="V35" s="97">
        <f t="shared" si="19"/>
        <v>0</v>
      </c>
      <c r="W35" s="97">
        <f t="shared" si="17"/>
        <v>0</v>
      </c>
      <c r="X35" s="122" cm="1">
        <f t="array" aca="1" ref="X35" ca="1">ROUNDDOWN($M35*24*上限,0)</f>
        <v>0</v>
      </c>
      <c r="Y35" s="122">
        <f t="shared" ca="1" si="12"/>
        <v>0</v>
      </c>
      <c r="Z35" s="117">
        <f ca="1">$L35-MAX(0,ROUNDDOWN(MIN(TIME(0,MINUTE($H$41),0)-SUM($L$27:$L34)+SUM(Z$27:Z34),MAX(0,$L35-($W35/IF($K35="",限①,限②)/24)))*24*60,0)/24/60)</f>
        <v>0</v>
      </c>
      <c r="AA35" s="119" cm="1">
        <f t="array" aca="1" ref="AA35" ca="1">MAX(ROUNDDOWN(限①/60,0)-(ROUNDDOWN(上限/60,0)-MAX(ROUNDDOWN(Z35*24*上限,0)-$W35,0)),0)</f>
        <v>0</v>
      </c>
      <c r="AB35" s="99">
        <f t="shared" ca="1" si="13"/>
        <v>60</v>
      </c>
      <c r="AC35" s="117">
        <f t="shared" ca="1" si="14"/>
        <v>0</v>
      </c>
      <c r="AD35" s="117" cm="1">
        <f t="array" aca="1" ref="AD35" ca="1">AC35-IF(上限=限①,MIN($AC$38-(SUM($AC$27:$AC34)-SUM($AD$27:$AD34)),AC35),0)</f>
        <v>0</v>
      </c>
      <c r="AE35" s="99" cm="1">
        <f t="array" aca="1" ref="AE35" ca="1">MAX(ROUNDDOWN(限②/60,0)-(ROUNDDOWN(上限/60,0)-MAX(ROUNDDOWN(AD35*24*上限,0)-$W35,0)),0)</f>
        <v>0</v>
      </c>
      <c r="AF35" s="99">
        <f t="shared" ca="1" si="15"/>
        <v>60</v>
      </c>
      <c r="AG35" s="117">
        <f t="shared" ca="1" si="18"/>
        <v>0</v>
      </c>
      <c r="AH35" s="117">
        <f ca="1">AG35-MIN($AG$38-(SUM($AG$27:$AG34)-SUM($AH$27:$AH34)),AG35)</f>
        <v>0</v>
      </c>
    </row>
    <row r="36" spans="1:34" s="99" customFormat="1" ht="24" customHeight="1" thickTop="1" thickBot="1" x14ac:dyDescent="0.2">
      <c r="A36" s="100">
        <f t="shared" ca="1" si="16"/>
        <v>5</v>
      </c>
      <c r="B36" s="160"/>
      <c r="C36" s="102" t="s">
        <v>3</v>
      </c>
      <c r="D36" s="169"/>
      <c r="E36" s="162"/>
      <c r="F36" s="104" t="s">
        <v>35</v>
      </c>
      <c r="G36" s="163"/>
      <c r="H36" s="162"/>
      <c r="I36" s="104" t="s">
        <v>35</v>
      </c>
      <c r="J36" s="164"/>
      <c r="K36" s="40" t="str">
        <f>IF(OR($E36="",COUNTIF('保育課設定シート（非表示にする）'!$G$10:$G$24,$E36)),"",'保育課設定シート（非表示にする）'!$A$5)</f>
        <v/>
      </c>
      <c r="L36" s="107" cm="1">
        <f t="array" aca="1" ref="L36" ca="1">IF(OR(COUNTBLANK($E36:$J36)&gt;0,COUNTIF(終了時範囲,終了時)=0,COUNTIF(終了分範囲,終了分)=0),0,IF(AND(開始時&gt;=22,TIME(終了時,終了分,0)&lt;TIME(1,0,0)),1,TIME(終了時,終了分,0))-TIME(開始時,開始分,0))</f>
        <v>0</v>
      </c>
      <c r="M36" s="121">
        <f ca="1">AG36-MIN($AG$19-(SUM($AG$8:$AG35)-SUM($AH$8:$AH35)),AG36)</f>
        <v>0</v>
      </c>
      <c r="N36" s="165"/>
      <c r="O36" s="102" t="s">
        <v>4</v>
      </c>
      <c r="P36" s="170"/>
      <c r="Q36" s="102" t="s">
        <v>4</v>
      </c>
      <c r="R36" s="170"/>
      <c r="S36" s="115" t="s">
        <v>4</v>
      </c>
      <c r="T36" s="170"/>
      <c r="U36" s="102" t="s">
        <v>4</v>
      </c>
      <c r="V36" s="111">
        <f t="shared" si="19"/>
        <v>0</v>
      </c>
      <c r="W36" s="111">
        <f t="shared" si="17"/>
        <v>0</v>
      </c>
      <c r="X36" s="123" cm="1">
        <f t="array" aca="1" ref="X36" ca="1">ROUNDDOWN($M36*24*上限,0)</f>
        <v>0</v>
      </c>
      <c r="Y36" s="123">
        <f t="shared" ca="1" si="12"/>
        <v>0</v>
      </c>
      <c r="Z36" s="117">
        <f ca="1">$L36-MAX(0,ROUNDDOWN(MIN(TIME(0,MINUTE($H$41),0)-SUM($L$27:$L35)+SUM(Z$27:Z35),MAX(0,$L36-($W36/IF($K36="",限①,限②)/24)))*24*60,0)/24/60)</f>
        <v>0</v>
      </c>
      <c r="AA36" s="119" cm="1">
        <f t="array" aca="1" ref="AA36" ca="1">MAX(ROUNDDOWN(限①/60,0)-(ROUNDDOWN(上限/60,0)-MAX(ROUNDDOWN(Z36*24*上限,0)-$W36,0)),0)</f>
        <v>0</v>
      </c>
      <c r="AB36" s="99">
        <f t="shared" ca="1" si="13"/>
        <v>60</v>
      </c>
      <c r="AC36" s="117">
        <f t="shared" ca="1" si="14"/>
        <v>0</v>
      </c>
      <c r="AD36" s="117" cm="1">
        <f t="array" aca="1" ref="AD36" ca="1">AC36-IF(上限=限①,MIN($AC$38-(SUM($AC$27:$AC35)-SUM($AD$27:$AD35)),AC36),0)</f>
        <v>0</v>
      </c>
      <c r="AE36" s="99" cm="1">
        <f t="array" aca="1" ref="AE36" ca="1">MAX(ROUNDDOWN(限②/60,0)-(ROUNDDOWN(上限/60,0)-MAX(ROUNDDOWN(AD36*24*上限,0)-$W36,0)),0)</f>
        <v>0</v>
      </c>
      <c r="AF36" s="99">
        <f t="shared" ca="1" si="15"/>
        <v>60</v>
      </c>
      <c r="AG36" s="117">
        <f t="shared" ca="1" si="18"/>
        <v>0</v>
      </c>
      <c r="AH36" s="117">
        <f ca="1">AG36-MIN($AG$38-(SUM($AG$27:$AG35)-SUM($AH$27:$AH35)),AG36)</f>
        <v>0</v>
      </c>
    </row>
    <row r="37" spans="1:34" s="4" customFormat="1" ht="3.9" customHeight="1" thickTop="1" x14ac:dyDescent="0.15">
      <c r="A37" s="141"/>
      <c r="B37" s="2"/>
      <c r="C37" s="2"/>
      <c r="D37" s="142"/>
      <c r="E37" s="2"/>
      <c r="F37" s="2"/>
      <c r="G37" s="2"/>
      <c r="H37" s="2"/>
      <c r="I37" s="2"/>
      <c r="J37" s="2"/>
      <c r="K37" s="142"/>
      <c r="L37" s="6"/>
      <c r="M37" s="6"/>
      <c r="N37" s="5"/>
      <c r="O37" s="2"/>
      <c r="P37" s="2"/>
      <c r="Q37" s="2"/>
      <c r="R37" s="2"/>
      <c r="S37" s="2"/>
      <c r="T37" s="2"/>
      <c r="U37" s="2"/>
      <c r="V37" s="2"/>
      <c r="W37" s="3"/>
      <c r="Z37" s="118"/>
      <c r="AA37" s="98"/>
    </row>
    <row r="38" spans="1:34" s="4" customFormat="1" ht="15.9" customHeight="1" x14ac:dyDescent="0.45">
      <c r="A38" s="141"/>
      <c r="C38" s="2"/>
      <c r="D38" s="142"/>
      <c r="H38" s="219" t="s">
        <v>20</v>
      </c>
      <c r="I38" s="220"/>
      <c r="J38" s="220"/>
      <c r="K38" s="221"/>
      <c r="M38" s="124" t="s">
        <v>23</v>
      </c>
      <c r="P38" s="146"/>
      <c r="Q38" s="146"/>
      <c r="R38" s="146"/>
      <c r="S38" s="146"/>
      <c r="T38" s="150"/>
      <c r="U38" s="151"/>
      <c r="X38" s="207" t="s">
        <v>24</v>
      </c>
      <c r="Y38" s="207"/>
      <c r="Z38" s="118">
        <f ca="1">SUM(Z27:Z36)-$M41</f>
        <v>0</v>
      </c>
      <c r="AC38" s="118">
        <f t="shared" ref="AC38:AD38" ca="1" si="20">SUM(AC27:AC36)-$M41</f>
        <v>0</v>
      </c>
      <c r="AD38" s="118">
        <f t="shared" ca="1" si="20"/>
        <v>0</v>
      </c>
      <c r="AG38" s="118">
        <f ca="1">SUM(AG27:AG36)-$M41</f>
        <v>0</v>
      </c>
    </row>
    <row r="39" spans="1:34" ht="24" customHeight="1" x14ac:dyDescent="0.15">
      <c r="A39" s="9"/>
      <c r="D39" s="12"/>
      <c r="G39" s="8" t="s">
        <v>22</v>
      </c>
      <c r="H39" s="208">
        <f ca="1">SUMIF($K27:$K36,"",$L27:$L36)</f>
        <v>0</v>
      </c>
      <c r="I39" s="209"/>
      <c r="J39" s="209"/>
      <c r="K39" s="210"/>
      <c r="M39" s="126">
        <f ca="1">SUMIF($K27:$K36,"",$M27:$M36)</f>
        <v>0</v>
      </c>
      <c r="N39" s="147"/>
      <c r="O39" s="147"/>
      <c r="P39" s="145"/>
      <c r="Q39" s="145"/>
      <c r="R39" s="145"/>
      <c r="S39" s="145"/>
      <c r="T39" s="151"/>
      <c r="U39" s="151"/>
      <c r="X39" s="211">
        <f ca="1">SUMIF($K27:$K36,"",$Y27:$Y36)</f>
        <v>0</v>
      </c>
      <c r="Y39" s="211"/>
    </row>
    <row r="40" spans="1:34" ht="24" customHeight="1" thickBot="1" x14ac:dyDescent="0.2">
      <c r="A40" s="9"/>
      <c r="D40" s="12"/>
      <c r="G40" s="8" t="s">
        <v>6</v>
      </c>
      <c r="H40" s="208">
        <f ca="1">SUMIF($K27:$K36,'保育課設定シート（非表示にする）'!$A$5,$L27:$L36)</f>
        <v>0.14583333333333331</v>
      </c>
      <c r="I40" s="209"/>
      <c r="J40" s="209"/>
      <c r="K40" s="210"/>
      <c r="L40" s="125"/>
      <c r="M40" s="127">
        <f ca="1">SUMIF($K27:$K36,'保育課設定シート（非表示にする）'!$A$5,$M27:$M36)</f>
        <v>0.125</v>
      </c>
      <c r="N40" s="147"/>
      <c r="O40" s="147"/>
      <c r="P40" s="145"/>
      <c r="Q40" s="145"/>
      <c r="R40" s="145"/>
      <c r="S40" s="145"/>
      <c r="T40" s="149"/>
      <c r="U40" s="149"/>
      <c r="X40" s="212">
        <f ca="1">SUMIF($K27:$K36,'保育課設定シート（非表示にする）'!$A$5,$Y27:$Y36)</f>
        <v>9980</v>
      </c>
      <c r="Y40" s="212"/>
    </row>
    <row r="41" spans="1:34" ht="24" customHeight="1" thickBot="1" x14ac:dyDescent="0.2">
      <c r="A41" s="9"/>
      <c r="D41" s="12"/>
      <c r="G41" s="8" t="s">
        <v>11</v>
      </c>
      <c r="H41" s="208">
        <f ca="1">H39+H40</f>
        <v>0.14583333333333331</v>
      </c>
      <c r="I41" s="209"/>
      <c r="J41" s="209"/>
      <c r="K41" s="210"/>
      <c r="L41" s="128" t="s">
        <v>54</v>
      </c>
      <c r="M41" s="14">
        <f ca="1">ROUNDDOWN(H41,0)+TIME(HOUR(H41),0,0)</f>
        <v>0.125</v>
      </c>
      <c r="N41" s="148"/>
      <c r="O41" s="147"/>
      <c r="P41" s="152"/>
      <c r="Q41" s="152"/>
      <c r="R41" s="152"/>
      <c r="S41" s="152"/>
      <c r="T41" s="152"/>
      <c r="U41" s="2"/>
      <c r="X41" s="213">
        <f t="shared" ref="X41:Y41" ca="1" si="21">X39+X40</f>
        <v>9980</v>
      </c>
      <c r="Y41" s="214">
        <f t="shared" si="21"/>
        <v>0</v>
      </c>
    </row>
    <row r="42" spans="1:34" ht="3.9" customHeight="1" x14ac:dyDescent="0.45">
      <c r="A42" s="26"/>
      <c r="B42" s="25"/>
      <c r="C42" s="25"/>
      <c r="D42" s="25"/>
      <c r="E42" s="25"/>
      <c r="F42" s="25"/>
      <c r="G42" s="25"/>
      <c r="H42" s="25"/>
      <c r="I42" s="25"/>
      <c r="J42" s="27"/>
      <c r="K42" s="28"/>
      <c r="L42" s="28"/>
      <c r="M42" s="28"/>
      <c r="N42" s="29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</row>
    <row r="43" spans="1:34" ht="36" customHeight="1" x14ac:dyDescent="0.3">
      <c r="A43" s="234" t="str">
        <f ca="1">IF(年度まとめ!$F$2="","",TEXT(DATE(YEAR(年度まとめ!$F$2),MOD(D43+8,12)+4,1),"ggge"))&amp;"年"</f>
        <v>令和8年</v>
      </c>
      <c r="B43" s="234"/>
      <c r="C43" s="234"/>
      <c r="D43" s="233">
        <f ca="1">MOD(_xlfn.SHEET()*3-2+ROUNDDOWN(ROW()/19,0)-1,12)+1</f>
        <v>6</v>
      </c>
      <c r="E43" s="233"/>
      <c r="F43" s="233"/>
      <c r="G43" s="13" t="s">
        <v>37</v>
      </c>
      <c r="H43" s="4"/>
      <c r="I43" s="4"/>
      <c r="J43" s="10"/>
      <c r="K43" s="11"/>
      <c r="L43" s="11"/>
      <c r="M43" s="11"/>
      <c r="N43" s="7"/>
      <c r="O43" s="7"/>
      <c r="P43" s="7"/>
      <c r="Q43" s="7"/>
      <c r="R43" s="7"/>
      <c r="T43" s="116"/>
      <c r="U43" s="116"/>
      <c r="V43" s="116"/>
      <c r="W43" s="229" t="str">
        <f>"※補助上限額(1時間あたり)
日中( 7:00～22:00):"&amp;TEXT(限①,"#,#")&amp;"円
夜間(22:00～24:00, 0:00～ 7:00):"&amp;TEXT(限②,"#,#")&amp;"円"</f>
        <v>※補助上限額(1時間あたり)
日中( 7:00～22:00):2,500円
夜間(22:00～24:00, 0:00～ 7:00):3,500円</v>
      </c>
      <c r="X43" s="229"/>
      <c r="Y43" s="229"/>
    </row>
    <row r="44" spans="1:34" ht="15.9" customHeight="1" x14ac:dyDescent="0.45">
      <c r="A44" s="222" t="s">
        <v>0</v>
      </c>
      <c r="B44" s="222"/>
      <c r="C44" s="222"/>
      <c r="D44" s="217" t="s">
        <v>5</v>
      </c>
      <c r="E44" s="222" t="s">
        <v>8</v>
      </c>
      <c r="F44" s="222"/>
      <c r="G44" s="222"/>
      <c r="H44" s="222"/>
      <c r="I44" s="222"/>
      <c r="J44" s="222"/>
      <c r="K44" s="223" t="s">
        <v>6</v>
      </c>
      <c r="L44" s="224" t="s">
        <v>10</v>
      </c>
      <c r="M44" s="217" t="s">
        <v>53</v>
      </c>
      <c r="N44" s="215" t="s">
        <v>16</v>
      </c>
      <c r="O44" s="216"/>
      <c r="P44" s="224" t="s">
        <v>14</v>
      </c>
      <c r="Q44" s="232"/>
      <c r="R44" s="232"/>
      <c r="S44" s="232"/>
      <c r="T44" s="232"/>
      <c r="U44" s="232"/>
      <c r="V44" s="232"/>
      <c r="W44" s="217" t="s">
        <v>27</v>
      </c>
      <c r="X44" s="218" t="s">
        <v>21</v>
      </c>
      <c r="Y44" s="218" t="s">
        <v>24</v>
      </c>
    </row>
    <row r="45" spans="1:34" ht="36" customHeight="1" thickBot="1" x14ac:dyDescent="0.5">
      <c r="A45" s="222"/>
      <c r="B45" s="231"/>
      <c r="C45" s="222"/>
      <c r="D45" s="230"/>
      <c r="E45" s="231" t="s">
        <v>1</v>
      </c>
      <c r="F45" s="231"/>
      <c r="G45" s="231"/>
      <c r="H45" s="231" t="s">
        <v>2</v>
      </c>
      <c r="I45" s="231"/>
      <c r="J45" s="231"/>
      <c r="K45" s="217"/>
      <c r="L45" s="225"/>
      <c r="M45" s="228"/>
      <c r="N45" s="226"/>
      <c r="O45" s="227"/>
      <c r="P45" s="215" t="s">
        <v>19</v>
      </c>
      <c r="Q45" s="216"/>
      <c r="R45" s="215" t="s">
        <v>18</v>
      </c>
      <c r="S45" s="216"/>
      <c r="T45" s="217" t="s">
        <v>17</v>
      </c>
      <c r="U45" s="217"/>
      <c r="V45" s="144" t="s">
        <v>15</v>
      </c>
      <c r="W45" s="230"/>
      <c r="X45" s="218"/>
      <c r="Y45" s="218"/>
    </row>
    <row r="46" spans="1:34" s="99" customFormat="1" ht="24" customHeight="1" thickTop="1" thickBot="1" x14ac:dyDescent="0.2">
      <c r="A46" s="86">
        <f ca="1">$D43</f>
        <v>6</v>
      </c>
      <c r="B46" s="153"/>
      <c r="C46" s="88" t="s">
        <v>3</v>
      </c>
      <c r="D46" s="154"/>
      <c r="E46" s="155"/>
      <c r="F46" s="90" t="s">
        <v>36</v>
      </c>
      <c r="G46" s="156"/>
      <c r="H46" s="155"/>
      <c r="I46" s="90" t="s">
        <v>36</v>
      </c>
      <c r="J46" s="157"/>
      <c r="K46" s="34" t="str" cm="1">
        <f t="array" aca="1" ref="K46" ca="1">IF(OR(開始時="",COUNTIF('保育課設定シート（非表示にする）'!$G$10:$G$24,開始時)),"",'保育課設定シート（非表示にする）'!$A$5)</f>
        <v/>
      </c>
      <c r="L46" s="143" cm="1">
        <f t="array" aca="1" ref="L46" ca="1">IF(OR(COUNTBLANK($E46:$J46)&gt;0,COUNTIF(終了時範囲,終了時)=0,COUNTIF(終了分範囲,終了分)=0),0,IF(AND(開始時&gt;=22,TIME(終了時,終了分,0)&lt;TIME(1,0,0)),1,TIME(終了時,終了分,0))-TIME(開始時,開始分,0))</f>
        <v>0</v>
      </c>
      <c r="M46" s="120">
        <f ca="1">AG46-MIN($AG$19,AG46)</f>
        <v>0</v>
      </c>
      <c r="N46" s="158"/>
      <c r="O46" s="95" t="s">
        <v>4</v>
      </c>
      <c r="P46" s="159"/>
      <c r="Q46" s="95" t="s">
        <v>4</v>
      </c>
      <c r="R46" s="159"/>
      <c r="S46" s="95" t="s">
        <v>4</v>
      </c>
      <c r="T46" s="159"/>
      <c r="U46" s="95" t="s">
        <v>4</v>
      </c>
      <c r="V46" s="97">
        <f>P46-R46+T46</f>
        <v>0</v>
      </c>
      <c r="W46" s="97">
        <f>N46-V46</f>
        <v>0</v>
      </c>
      <c r="X46" s="122" cm="1">
        <f t="array" aca="1" ref="X46" ca="1">ROUNDDOWN($M46*24*上限,0)</f>
        <v>0</v>
      </c>
      <c r="Y46" s="122">
        <f ca="1">MIN(W46:X46)</f>
        <v>0</v>
      </c>
      <c r="Z46" s="117">
        <f ca="1">$L46-ROUNDDOWN(MIN(TIME(0,MINUTE($H$60),0),MAX(0,$L46-($W46/IF($K46="",限①,限②)/24)))*24*60,0)/24/60</f>
        <v>0</v>
      </c>
      <c r="AA46" s="119" cm="1">
        <f t="array" aca="1" ref="AA46" ca="1">MAX(ROUNDDOWN(限①/60,0)-(ROUNDDOWN(上限/60,0)-MAX(ROUNDDOWN(Z46*24*上限,0)-$W46,0)),0)</f>
        <v>0</v>
      </c>
      <c r="AB46" s="98">
        <f ca="1">IF(AA46=0,60,RANK(AA46,AA$46:AA$55))</f>
        <v>60</v>
      </c>
      <c r="AC46" s="117">
        <f ca="1">Z46-TIME(0,IF(MINUTE($Z$57)&gt;=$AB46,1,0),0)</f>
        <v>0</v>
      </c>
      <c r="AD46" s="117" cm="1">
        <f t="array" aca="1" ref="AD46" ca="1">AC46-IF(上限=限①,MIN($AC$57,AC46),0)</f>
        <v>0</v>
      </c>
      <c r="AE46" s="119" cm="1">
        <f t="array" aca="1" ref="AE46" ca="1">MAX(ROUNDDOWN(限②/60,0)-(ROUNDDOWN(上限/60,0)-MAX(ROUNDDOWN(AD46*24*上限,0)-$W46,0)),0)</f>
        <v>0</v>
      </c>
      <c r="AF46" s="99">
        <f ca="1">IF(AE46=0,60,RANK(AE46,AE$46:AE$55))</f>
        <v>60</v>
      </c>
      <c r="AG46" s="117">
        <f ca="1">AD46-TIME(0,IF(MINUTE(AD$57)&gt;=$AF46,1,0),0)</f>
        <v>0</v>
      </c>
      <c r="AH46" s="117">
        <f ca="1">AG46-MIN($AG$57,AG46)</f>
        <v>0</v>
      </c>
    </row>
    <row r="47" spans="1:34" s="99" customFormat="1" ht="24" customHeight="1" thickTop="1" thickBot="1" x14ac:dyDescent="0.2">
      <c r="A47" s="100">
        <f ca="1">A46</f>
        <v>6</v>
      </c>
      <c r="B47" s="160"/>
      <c r="C47" s="102" t="s">
        <v>3</v>
      </c>
      <c r="D47" s="161"/>
      <c r="E47" s="162"/>
      <c r="F47" s="104" t="s">
        <v>35</v>
      </c>
      <c r="G47" s="163"/>
      <c r="H47" s="162"/>
      <c r="I47" s="104" t="s">
        <v>35</v>
      </c>
      <c r="J47" s="164"/>
      <c r="K47" s="42" t="str">
        <f>IF(OR($E47="",COUNTIF('保育課設定シート（非表示にする）'!$G$10:$G$24,$E47)),"",'保育課設定シート（非表示にする）'!$A$5)</f>
        <v/>
      </c>
      <c r="L47" s="107" cm="1">
        <f t="array" aca="1" ref="L47" ca="1">IF(OR(COUNTBLANK($E47:$J47)&gt;0,COUNTIF(終了時範囲,終了時)=0,COUNTIF(終了分範囲,終了分)=0),0,IF(AND(開始時&gt;=22,TIME(終了時,終了分,0)&lt;TIME(1,0,0)),1,TIME(終了時,終了分,0))-TIME(開始時,開始分,0))</f>
        <v>0</v>
      </c>
      <c r="M47" s="121">
        <f ca="1">AG47-MIN($AG$19-(SUM($AG$8:$AG46)-SUM($AH$8:$AH46)),AG47)</f>
        <v>0</v>
      </c>
      <c r="N47" s="165"/>
      <c r="O47" s="109" t="s">
        <v>4</v>
      </c>
      <c r="P47" s="166"/>
      <c r="Q47" s="109" t="s">
        <v>4</v>
      </c>
      <c r="R47" s="166"/>
      <c r="S47" s="109" t="s">
        <v>4</v>
      </c>
      <c r="T47" s="166"/>
      <c r="U47" s="109" t="s">
        <v>4</v>
      </c>
      <c r="V47" s="111">
        <f t="shared" ref="V47:V50" si="22">P47-R47+T47</f>
        <v>0</v>
      </c>
      <c r="W47" s="111">
        <f>N47-V47</f>
        <v>0</v>
      </c>
      <c r="X47" s="123" cm="1">
        <f t="array" aca="1" ref="X47" ca="1">ROUNDDOWN($M47*24*上限,0)</f>
        <v>0</v>
      </c>
      <c r="Y47" s="123">
        <f t="shared" ref="Y47:Y55" ca="1" si="23">MIN(W47:X47)</f>
        <v>0</v>
      </c>
      <c r="Z47" s="117">
        <f ca="1">$L47-MAX(0,ROUNDDOWN(MIN(TIME(0,MINUTE($H$60),0)-SUM($L$46:$L46)+SUM(Z$46:Z46),MAX(0,$L47-($W47/IF($K47="",限①,限②)/24)))*24*60,0)/24/60)</f>
        <v>0</v>
      </c>
      <c r="AA47" s="119" cm="1">
        <f t="array" aca="1" ref="AA47" ca="1">MAX(ROUNDDOWN(限①/60,0)-(ROUNDDOWN(上限/60,0)-MAX(ROUNDDOWN(Z47*24*上限,0)-$W47,0)),0)</f>
        <v>0</v>
      </c>
      <c r="AB47" s="99">
        <f t="shared" ref="AB47:AB55" ca="1" si="24">IF(AA47=0,60,RANK(AA47,AA$46:AA$55))</f>
        <v>60</v>
      </c>
      <c r="AC47" s="117">
        <f t="shared" ref="AC47:AC55" ca="1" si="25">Z47-TIME(0,IF(MINUTE($Z$57)&gt;=$AB47,1,0),0)</f>
        <v>0</v>
      </c>
      <c r="AD47" s="117" cm="1">
        <f t="array" aca="1" ref="AD47" ca="1">AC47-IF(上限=限①,MIN($AC$57-(SUM($AC$46:$AC46)-SUM($AD$46:$AD46)),AC47),0)</f>
        <v>0</v>
      </c>
      <c r="AE47" s="99" cm="1">
        <f t="array" aca="1" ref="AE47" ca="1">MAX(ROUNDDOWN(限②/60,0)-(ROUNDDOWN(上限/60,0)-MAX(ROUNDDOWN(AD47*24*上限,0)-$W47,0)),0)</f>
        <v>0</v>
      </c>
      <c r="AF47" s="99">
        <f t="shared" ref="AF47:AF55" ca="1" si="26">IF(AE47=0,60,RANK(AE47,AE$46:AE$55))</f>
        <v>60</v>
      </c>
      <c r="AG47" s="117">
        <f t="shared" ref="AG47:AG55" ca="1" si="27">AD47-TIME(0,IF(MINUTE(AD$57)&gt;=$AF47,1,0),0)</f>
        <v>0</v>
      </c>
      <c r="AH47" s="117">
        <f ca="1">AG47-MIN($AG$57-(SUM($AG$46:$AG46)-SUM($AH$46:$AH46)),AG47)</f>
        <v>0</v>
      </c>
    </row>
    <row r="48" spans="1:34" s="99" customFormat="1" ht="24" customHeight="1" thickTop="1" thickBot="1" x14ac:dyDescent="0.2">
      <c r="A48" s="112">
        <f t="shared" ref="A48:A55" ca="1" si="28">A47</f>
        <v>6</v>
      </c>
      <c r="B48" s="153"/>
      <c r="C48" s="95" t="s">
        <v>3</v>
      </c>
      <c r="D48" s="33"/>
      <c r="E48" s="155"/>
      <c r="F48" s="90" t="s">
        <v>35</v>
      </c>
      <c r="G48" s="156"/>
      <c r="H48" s="155"/>
      <c r="I48" s="90" t="s">
        <v>35</v>
      </c>
      <c r="J48" s="157"/>
      <c r="K48" s="33" t="str">
        <f>IF(OR($E48="",COUNTIF('保育課設定シート（非表示にする）'!$G$10:$G$24,$E48)),"",'保育課設定シート（非表示にする）'!$A$5)</f>
        <v/>
      </c>
      <c r="L48" s="143" cm="1">
        <f t="array" aca="1" ref="L48" ca="1">IF(OR(COUNTBLANK($E48:$J48)&gt;0,COUNTIF(終了時範囲,終了時)=0,COUNTIF(終了分範囲,終了分)=0),0,IF(AND(開始時&gt;=22,TIME(終了時,終了分,0)&lt;TIME(1,0,0)),1,TIME(終了時,終了分,0))-TIME(開始時,開始分,0))</f>
        <v>0</v>
      </c>
      <c r="M48" s="120">
        <f ca="1">AG48-MIN($AG$19-(SUM($AG$8:$AG47)-SUM($AH$8:$AH47)),AG48)</f>
        <v>0</v>
      </c>
      <c r="N48" s="158"/>
      <c r="O48" s="95" t="s">
        <v>4</v>
      </c>
      <c r="P48" s="159"/>
      <c r="Q48" s="95" t="s">
        <v>4</v>
      </c>
      <c r="R48" s="159"/>
      <c r="S48" s="95" t="s">
        <v>4</v>
      </c>
      <c r="T48" s="159"/>
      <c r="U48" s="95" t="s">
        <v>4</v>
      </c>
      <c r="V48" s="97">
        <f t="shared" si="22"/>
        <v>0</v>
      </c>
      <c r="W48" s="97">
        <f t="shared" ref="W48:W55" si="29">N48-V48</f>
        <v>0</v>
      </c>
      <c r="X48" s="122" cm="1">
        <f t="array" aca="1" ref="X48" ca="1">ROUNDDOWN($M48*24*上限,0)</f>
        <v>0</v>
      </c>
      <c r="Y48" s="122">
        <f t="shared" ca="1" si="23"/>
        <v>0</v>
      </c>
      <c r="Z48" s="117">
        <f ca="1">$L48-MAX(0,ROUNDDOWN(MIN(TIME(0,MINUTE($H$60),0)-SUM($L$46:$L47)+SUM(Z$46:Z47),MAX(0,$L48-($W48/IF($K48="",限①,限②)/24)))*24*60,0)/24/60)</f>
        <v>0</v>
      </c>
      <c r="AA48" s="119" cm="1">
        <f t="array" aca="1" ref="AA48" ca="1">MAX(ROUNDDOWN(限①/60,0)-(ROUNDDOWN(上限/60,0)-MAX(ROUNDDOWN(Z48*24*上限,0)-$W48,0)),0)</f>
        <v>0</v>
      </c>
      <c r="AB48" s="99">
        <f t="shared" ca="1" si="24"/>
        <v>60</v>
      </c>
      <c r="AC48" s="117">
        <f t="shared" ca="1" si="25"/>
        <v>0</v>
      </c>
      <c r="AD48" s="117" cm="1">
        <f t="array" aca="1" ref="AD48" ca="1">AC48-IF(上限=限①,MIN($AC$57-(SUM($AC$46:$AC47)-SUM($AD$46:$AD47)),AC48),0)</f>
        <v>0</v>
      </c>
      <c r="AE48" s="99" cm="1">
        <f t="array" aca="1" ref="AE48" ca="1">MAX(ROUNDDOWN(限②/60,0)-(ROUNDDOWN(上限/60,0)-MAX(ROUNDDOWN(AD48*24*上限,0)-$W48,0)),0)</f>
        <v>0</v>
      </c>
      <c r="AF48" s="99">
        <f t="shared" ca="1" si="26"/>
        <v>60</v>
      </c>
      <c r="AG48" s="117">
        <f t="shared" ca="1" si="27"/>
        <v>0</v>
      </c>
      <c r="AH48" s="117">
        <f ca="1">AG48-MIN($AG$57-(SUM($AG$46:$AG47)-SUM($AH$46:$AH47)),AG48)</f>
        <v>0</v>
      </c>
    </row>
    <row r="49" spans="1:34" s="99" customFormat="1" ht="24" customHeight="1" thickTop="1" thickBot="1" x14ac:dyDescent="0.2">
      <c r="A49" s="100">
        <f t="shared" ca="1" si="28"/>
        <v>6</v>
      </c>
      <c r="B49" s="160"/>
      <c r="C49" s="102" t="s">
        <v>3</v>
      </c>
      <c r="D49" s="39"/>
      <c r="E49" s="162"/>
      <c r="F49" s="104" t="s">
        <v>35</v>
      </c>
      <c r="G49" s="163"/>
      <c r="H49" s="162"/>
      <c r="I49" s="104" t="s">
        <v>35</v>
      </c>
      <c r="J49" s="164"/>
      <c r="K49" s="39" t="str">
        <f>IF(OR($E49="",COUNTIF('保育課設定シート（非表示にする）'!$G$10:$G$24,$E49)),"",'保育課設定シート（非表示にする）'!$A$5)</f>
        <v/>
      </c>
      <c r="L49" s="107" cm="1">
        <f t="array" aca="1" ref="L49" ca="1">IF(OR(COUNTBLANK($E49:$J49)&gt;0,COUNTIF(終了時範囲,終了時)=0,COUNTIF(終了分範囲,終了分)=0),0,IF(AND(開始時&gt;=22,TIME(終了時,終了分,0)&lt;TIME(1,0,0)),1,TIME(終了時,終了分,0))-TIME(開始時,開始分,0))</f>
        <v>0</v>
      </c>
      <c r="M49" s="121">
        <f ca="1">AG49-MIN($AG$19-(SUM($AG$8:$AG48)-SUM($AH$8:$AH48)),AG49)</f>
        <v>0</v>
      </c>
      <c r="N49" s="165"/>
      <c r="O49" s="109" t="s">
        <v>4</v>
      </c>
      <c r="P49" s="166"/>
      <c r="Q49" s="109" t="s">
        <v>4</v>
      </c>
      <c r="R49" s="166"/>
      <c r="S49" s="109" t="s">
        <v>4</v>
      </c>
      <c r="T49" s="166"/>
      <c r="U49" s="109" t="s">
        <v>4</v>
      </c>
      <c r="V49" s="111">
        <f t="shared" si="22"/>
        <v>0</v>
      </c>
      <c r="W49" s="111">
        <f t="shared" si="29"/>
        <v>0</v>
      </c>
      <c r="X49" s="123" cm="1">
        <f t="array" aca="1" ref="X49" ca="1">ROUNDDOWN($M49*24*上限,0)</f>
        <v>0</v>
      </c>
      <c r="Y49" s="123">
        <f t="shared" ca="1" si="23"/>
        <v>0</v>
      </c>
      <c r="Z49" s="117">
        <f ca="1">$L49-MAX(0,ROUNDDOWN(MIN(TIME(0,MINUTE($H$60),0)-SUM($L$46:$L48)+SUM(Z$46:Z48),MAX(0,$L49-($W49/IF($K49="",限①,限②)/24)))*24*60,0)/24/60)</f>
        <v>0</v>
      </c>
      <c r="AA49" s="119" cm="1">
        <f t="array" aca="1" ref="AA49" ca="1">MAX(ROUNDDOWN(限①/60,0)-(ROUNDDOWN(上限/60,0)-MAX(ROUNDDOWN(Z49*24*上限,0)-$W49,0)),0)</f>
        <v>0</v>
      </c>
      <c r="AB49" s="99">
        <f t="shared" ca="1" si="24"/>
        <v>60</v>
      </c>
      <c r="AC49" s="117">
        <f t="shared" ca="1" si="25"/>
        <v>0</v>
      </c>
      <c r="AD49" s="117" cm="1">
        <f t="array" aca="1" ref="AD49" ca="1">AC49-IF(上限=限①,MIN($AC$57-(SUM($AC$46:$AC48)-SUM($AD$46:$AD48)),AC49),0)</f>
        <v>0</v>
      </c>
      <c r="AE49" s="99" cm="1">
        <f t="array" aca="1" ref="AE49" ca="1">MAX(ROUNDDOWN(限②/60,0)-(ROUNDDOWN(上限/60,0)-MAX(ROUNDDOWN(AD49*24*上限,0)-$W49,0)),0)</f>
        <v>0</v>
      </c>
      <c r="AF49" s="99">
        <f t="shared" ca="1" si="26"/>
        <v>60</v>
      </c>
      <c r="AG49" s="117">
        <f t="shared" ca="1" si="27"/>
        <v>0</v>
      </c>
      <c r="AH49" s="117">
        <f ca="1">AG49-MIN($AG$57-(SUM($AG$46:$AG48)-SUM($AH$46:$AH48)),AG49)</f>
        <v>0</v>
      </c>
    </row>
    <row r="50" spans="1:34" s="99" customFormat="1" ht="24" customHeight="1" thickTop="1" thickBot="1" x14ac:dyDescent="0.2">
      <c r="A50" s="112">
        <f t="shared" ca="1" si="28"/>
        <v>6</v>
      </c>
      <c r="B50" s="153"/>
      <c r="C50" s="95" t="s">
        <v>3</v>
      </c>
      <c r="D50" s="167"/>
      <c r="E50" s="155"/>
      <c r="F50" s="90" t="s">
        <v>35</v>
      </c>
      <c r="G50" s="156"/>
      <c r="H50" s="155"/>
      <c r="I50" s="90" t="s">
        <v>35</v>
      </c>
      <c r="J50" s="157"/>
      <c r="K50" s="36" t="str">
        <f>IF(OR($E50="",COUNTIF('保育課設定シート（非表示にする）'!$G$10:$G$24,$E50)),"",'保育課設定シート（非表示にする）'!$A$5)</f>
        <v/>
      </c>
      <c r="L50" s="143" cm="1">
        <f t="array" aca="1" ref="L50" ca="1">IF(OR(COUNTBLANK($E50:$J50)&gt;0,COUNTIF(終了時範囲,終了時)=0,COUNTIF(終了分範囲,終了分)=0),0,IF(AND(開始時&gt;=22,TIME(終了時,終了分,0)&lt;TIME(1,0,0)),1,TIME(終了時,終了分,0))-TIME(開始時,開始分,0))</f>
        <v>0</v>
      </c>
      <c r="M50" s="120">
        <f ca="1">AG50-MIN($AG$19-(SUM($AG$8:$AG49)-SUM($AH$8:$AH49)),AG50)</f>
        <v>0</v>
      </c>
      <c r="N50" s="158"/>
      <c r="O50" s="95" t="s">
        <v>4</v>
      </c>
      <c r="P50" s="159"/>
      <c r="Q50" s="95" t="s">
        <v>4</v>
      </c>
      <c r="R50" s="159"/>
      <c r="S50" s="95" t="s">
        <v>4</v>
      </c>
      <c r="T50" s="159"/>
      <c r="U50" s="95" t="s">
        <v>4</v>
      </c>
      <c r="V50" s="97">
        <f t="shared" si="22"/>
        <v>0</v>
      </c>
      <c r="W50" s="97">
        <f t="shared" si="29"/>
        <v>0</v>
      </c>
      <c r="X50" s="122" cm="1">
        <f t="array" aca="1" ref="X50" ca="1">ROUNDDOWN($M50*24*上限,0)</f>
        <v>0</v>
      </c>
      <c r="Y50" s="122">
        <f t="shared" ca="1" si="23"/>
        <v>0</v>
      </c>
      <c r="Z50" s="117">
        <f ca="1">$L50-MAX(0,ROUNDDOWN(MIN(TIME(0,MINUTE($H$60),0)-SUM($L$46:$L49)+SUM(Z$46:Z49),MAX(0,$L50-($W50/IF($K50="",限①,限②)/24)))*24*60,0)/24/60)</f>
        <v>0</v>
      </c>
      <c r="AA50" s="119" cm="1">
        <f t="array" aca="1" ref="AA50" ca="1">MAX(ROUNDDOWN(限①/60,0)-(ROUNDDOWN(上限/60,0)-MAX(ROUNDDOWN(Z50*24*上限,0)-$W50,0)),0)</f>
        <v>0</v>
      </c>
      <c r="AB50" s="99">
        <f t="shared" ca="1" si="24"/>
        <v>60</v>
      </c>
      <c r="AC50" s="117">
        <f t="shared" ca="1" si="25"/>
        <v>0</v>
      </c>
      <c r="AD50" s="117" cm="1">
        <f t="array" aca="1" ref="AD50" ca="1">AC50-IF(上限=限①,MIN($AC$57-(SUM($AC$46:$AC49)-SUM($AD$46:$AD49)),AC50),0)</f>
        <v>0</v>
      </c>
      <c r="AE50" s="99" cm="1">
        <f t="array" aca="1" ref="AE50" ca="1">MAX(ROUNDDOWN(限②/60,0)-(ROUNDDOWN(上限/60,0)-MAX(ROUNDDOWN(AD50*24*上限,0)-$W50,0)),0)</f>
        <v>0</v>
      </c>
      <c r="AF50" s="99">
        <f t="shared" ca="1" si="26"/>
        <v>60</v>
      </c>
      <c r="AG50" s="117">
        <f t="shared" ca="1" si="27"/>
        <v>0</v>
      </c>
      <c r="AH50" s="117">
        <f ca="1">AG50-MIN($AG$57-(SUM($AG$46:$AG49)-SUM($AH$46:$AH49)),AG50)</f>
        <v>0</v>
      </c>
    </row>
    <row r="51" spans="1:34" s="99" customFormat="1" ht="24" customHeight="1" thickTop="1" thickBot="1" x14ac:dyDescent="0.2">
      <c r="A51" s="100">
        <f t="shared" ca="1" si="28"/>
        <v>6</v>
      </c>
      <c r="B51" s="160"/>
      <c r="C51" s="102" t="s">
        <v>3</v>
      </c>
      <c r="D51" s="161"/>
      <c r="E51" s="162"/>
      <c r="F51" s="104" t="s">
        <v>35</v>
      </c>
      <c r="G51" s="163"/>
      <c r="H51" s="162"/>
      <c r="I51" s="104" t="s">
        <v>35</v>
      </c>
      <c r="J51" s="164"/>
      <c r="K51" s="42" t="str">
        <f>IF(OR($E51="",COUNTIF('保育課設定シート（非表示にする）'!$G$10:$G$24,$E51)),"",'保育課設定シート（非表示にする）'!$A$5)</f>
        <v/>
      </c>
      <c r="L51" s="107" cm="1">
        <f t="array" aca="1" ref="L51" ca="1">IF(OR(COUNTBLANK($E51:$J51)&gt;0,COUNTIF(終了時範囲,終了時)=0,COUNTIF(終了分範囲,終了分)=0),0,IF(AND(開始時&gt;=22,TIME(終了時,終了分,0)&lt;TIME(1,0,0)),1,TIME(終了時,終了分,0))-TIME(開始時,開始分,0))</f>
        <v>0</v>
      </c>
      <c r="M51" s="121">
        <f ca="1">AG51-MIN($AG$19-(SUM($AG$8:$AG50)-SUM($AH$8:$AH50)),AG51)</f>
        <v>0</v>
      </c>
      <c r="N51" s="165"/>
      <c r="O51" s="109" t="s">
        <v>4</v>
      </c>
      <c r="P51" s="166"/>
      <c r="Q51" s="109" t="s">
        <v>4</v>
      </c>
      <c r="R51" s="166"/>
      <c r="S51" s="109" t="s">
        <v>4</v>
      </c>
      <c r="T51" s="166"/>
      <c r="U51" s="109" t="s">
        <v>4</v>
      </c>
      <c r="V51" s="111">
        <f>P51-R51+T51</f>
        <v>0</v>
      </c>
      <c r="W51" s="111">
        <f t="shared" si="29"/>
        <v>0</v>
      </c>
      <c r="X51" s="123" cm="1">
        <f t="array" aca="1" ref="X51" ca="1">ROUNDDOWN($M51*24*上限,0)</f>
        <v>0</v>
      </c>
      <c r="Y51" s="123">
        <f t="shared" ca="1" si="23"/>
        <v>0</v>
      </c>
      <c r="Z51" s="117">
        <f ca="1">$L51-MAX(0,ROUNDDOWN(MIN(TIME(0,MINUTE($H$60),0)-SUM($L$46:$L50)+SUM(Z$46:Z50),MAX(0,$L51-($W51/IF($K51="",限①,限②)/24)))*24*60,0)/24/60)</f>
        <v>0</v>
      </c>
      <c r="AA51" s="119" cm="1">
        <f t="array" aca="1" ref="AA51" ca="1">MAX(ROUNDDOWN(限①/60,0)-(ROUNDDOWN(上限/60,0)-MAX(ROUNDDOWN(Z51*24*上限,0)-$W51,0)),0)</f>
        <v>0</v>
      </c>
      <c r="AB51" s="99">
        <f t="shared" ca="1" si="24"/>
        <v>60</v>
      </c>
      <c r="AC51" s="117">
        <f t="shared" ca="1" si="25"/>
        <v>0</v>
      </c>
      <c r="AD51" s="117" cm="1">
        <f t="array" aca="1" ref="AD51" ca="1">AC51-IF(上限=限①,MIN($AC$57-(SUM($AC$46:$AC50)-SUM($AD$46:$AD50)),AC51),0)</f>
        <v>0</v>
      </c>
      <c r="AE51" s="99" cm="1">
        <f t="array" aca="1" ref="AE51" ca="1">MAX(ROUNDDOWN(限②/60,0)-(ROUNDDOWN(上限/60,0)-MAX(ROUNDDOWN(AD51*24*上限,0)-$W51,0)),0)</f>
        <v>0</v>
      </c>
      <c r="AF51" s="99">
        <f t="shared" ca="1" si="26"/>
        <v>60</v>
      </c>
      <c r="AG51" s="117">
        <f t="shared" ca="1" si="27"/>
        <v>0</v>
      </c>
      <c r="AH51" s="117">
        <f ca="1">AG51-MIN($AG$57-(SUM($AG$46:$AG50)-SUM($AH$46:$AH50)),AG51)</f>
        <v>0</v>
      </c>
    </row>
    <row r="52" spans="1:34" s="99" customFormat="1" ht="24" customHeight="1" thickTop="1" thickBot="1" x14ac:dyDescent="0.2">
      <c r="A52" s="112">
        <f t="shared" ca="1" si="28"/>
        <v>6</v>
      </c>
      <c r="B52" s="153"/>
      <c r="C52" s="95" t="s">
        <v>3</v>
      </c>
      <c r="D52" s="167"/>
      <c r="E52" s="155"/>
      <c r="F52" s="90" t="s">
        <v>35</v>
      </c>
      <c r="G52" s="156"/>
      <c r="H52" s="155"/>
      <c r="I52" s="90" t="s">
        <v>35</v>
      </c>
      <c r="J52" s="157"/>
      <c r="K52" s="36" t="str">
        <f>IF(OR($E52="",COUNTIF('保育課設定シート（非表示にする）'!$G$10:$G$24,$E52)),"",'保育課設定シート（非表示にする）'!$A$5)</f>
        <v/>
      </c>
      <c r="L52" s="143" cm="1">
        <f t="array" aca="1" ref="L52" ca="1">IF(OR(COUNTBLANK($E52:$J52)&gt;0,COUNTIF(終了時範囲,終了時)=0,COUNTIF(終了分範囲,終了分)=0),0,IF(AND(開始時&gt;=22,TIME(終了時,終了分,0)&lt;TIME(1,0,0)),1,TIME(終了時,終了分,0))-TIME(開始時,開始分,0))</f>
        <v>0</v>
      </c>
      <c r="M52" s="120">
        <f ca="1">AG52-MIN($AG$19-(SUM($AG$8:$AG51)-SUM($AH$8:$AH51)),AG52)</f>
        <v>0</v>
      </c>
      <c r="N52" s="158"/>
      <c r="O52" s="95" t="s">
        <v>4</v>
      </c>
      <c r="P52" s="159"/>
      <c r="Q52" s="95" t="s">
        <v>4</v>
      </c>
      <c r="R52" s="159"/>
      <c r="S52" s="95" t="s">
        <v>4</v>
      </c>
      <c r="T52" s="159"/>
      <c r="U52" s="95" t="s">
        <v>4</v>
      </c>
      <c r="V52" s="97">
        <f t="shared" ref="V52:V55" si="30">P52-R52+T52</f>
        <v>0</v>
      </c>
      <c r="W52" s="97">
        <f t="shared" si="29"/>
        <v>0</v>
      </c>
      <c r="X52" s="122" cm="1">
        <f t="array" aca="1" ref="X52" ca="1">ROUNDDOWN($M52*24*上限,0)</f>
        <v>0</v>
      </c>
      <c r="Y52" s="122">
        <f t="shared" ca="1" si="23"/>
        <v>0</v>
      </c>
      <c r="Z52" s="117">
        <f ca="1">$L52-MAX(0,ROUNDDOWN(MIN(TIME(0,MINUTE($H$60),0)-SUM($L$46:$L51)+SUM(Z$46:Z51),MAX(0,$L52-($W52/IF($K52="",限①,限②)/24)))*24*60,0)/24/60)</f>
        <v>0</v>
      </c>
      <c r="AA52" s="119" cm="1">
        <f t="array" aca="1" ref="AA52" ca="1">MAX(ROUNDDOWN(限①/60,0)-(ROUNDDOWN(上限/60,0)-MAX(ROUNDDOWN(Z52*24*上限,0)-$W52,0)),0)</f>
        <v>0</v>
      </c>
      <c r="AB52" s="99">
        <f t="shared" ca="1" si="24"/>
        <v>60</v>
      </c>
      <c r="AC52" s="117">
        <f t="shared" ca="1" si="25"/>
        <v>0</v>
      </c>
      <c r="AD52" s="117" cm="1">
        <f t="array" aca="1" ref="AD52" ca="1">AC52-IF(上限=限①,MIN($AC$57-(SUM($AC$46:$AC51)-SUM($AD$46:$AD51)),AC52),0)</f>
        <v>0</v>
      </c>
      <c r="AE52" s="99" cm="1">
        <f t="array" aca="1" ref="AE52" ca="1">MAX(ROUNDDOWN(限②/60,0)-(ROUNDDOWN(上限/60,0)-MAX(ROUNDDOWN(AD52*24*上限,0)-$W52,0)),0)</f>
        <v>0</v>
      </c>
      <c r="AF52" s="99">
        <f t="shared" ca="1" si="26"/>
        <v>60</v>
      </c>
      <c r="AG52" s="117">
        <f t="shared" ca="1" si="27"/>
        <v>0</v>
      </c>
      <c r="AH52" s="117">
        <f ca="1">AG52-MIN($AG$57-(SUM($AG$46:$AG51)-SUM($AH$46:$AH51)),AG52)</f>
        <v>0</v>
      </c>
    </row>
    <row r="53" spans="1:34" s="99" customFormat="1" ht="24" customHeight="1" thickTop="1" thickBot="1" x14ac:dyDescent="0.2">
      <c r="A53" s="100">
        <f t="shared" ca="1" si="28"/>
        <v>6</v>
      </c>
      <c r="B53" s="160"/>
      <c r="C53" s="102" t="s">
        <v>3</v>
      </c>
      <c r="D53" s="161"/>
      <c r="E53" s="168"/>
      <c r="F53" s="104" t="s">
        <v>35</v>
      </c>
      <c r="G53" s="163"/>
      <c r="H53" s="162"/>
      <c r="I53" s="104" t="s">
        <v>35</v>
      </c>
      <c r="J53" s="164"/>
      <c r="K53" s="42" t="str">
        <f>IF(OR($E53="",COUNTIF('保育課設定シート（非表示にする）'!$G$10:$G$24,$E53)),"",'保育課設定シート（非表示にする）'!$A$5)</f>
        <v/>
      </c>
      <c r="L53" s="107" cm="1">
        <f t="array" aca="1" ref="L53" ca="1">IF(OR(COUNTBLANK($E53:$J53)&gt;0,COUNTIF(終了時範囲,終了時)=0,COUNTIF(終了分範囲,終了分)=0),0,IF(AND(開始時&gt;=22,TIME(終了時,終了分,0)&lt;TIME(1,0,0)),1,TIME(終了時,終了分,0))-TIME(開始時,開始分,0))</f>
        <v>0</v>
      </c>
      <c r="M53" s="121">
        <f ca="1">AG53-MIN($AG$19-(SUM($AG$8:$AG52)-SUM($AH$8:$AH52)),AG53)</f>
        <v>0</v>
      </c>
      <c r="N53" s="165"/>
      <c r="O53" s="109" t="s">
        <v>4</v>
      </c>
      <c r="P53" s="166"/>
      <c r="Q53" s="109" t="s">
        <v>4</v>
      </c>
      <c r="R53" s="166"/>
      <c r="S53" s="109" t="s">
        <v>4</v>
      </c>
      <c r="T53" s="166"/>
      <c r="U53" s="109" t="s">
        <v>4</v>
      </c>
      <c r="V53" s="111">
        <f t="shared" si="30"/>
        <v>0</v>
      </c>
      <c r="W53" s="111">
        <f t="shared" si="29"/>
        <v>0</v>
      </c>
      <c r="X53" s="123" cm="1">
        <f t="array" aca="1" ref="X53" ca="1">ROUNDDOWN($M53*24*上限,0)</f>
        <v>0</v>
      </c>
      <c r="Y53" s="123">
        <f t="shared" ca="1" si="23"/>
        <v>0</v>
      </c>
      <c r="Z53" s="117">
        <f ca="1">$L53-MAX(0,ROUNDDOWN(MIN(TIME(0,MINUTE($H$60),0)-SUM($L$46:$L52)+SUM(Z$46:Z52),MAX(0,$L53-($W53/IF($K53="",限①,限②)/24)))*24*60,0)/24/60)</f>
        <v>0</v>
      </c>
      <c r="AA53" s="119" cm="1">
        <f t="array" aca="1" ref="AA53" ca="1">MAX(ROUNDDOWN(限①/60,0)-(ROUNDDOWN(上限/60,0)-MAX(ROUNDDOWN(Z53*24*上限,0)-$W53,0)),0)</f>
        <v>0</v>
      </c>
      <c r="AB53" s="99">
        <f t="shared" ca="1" si="24"/>
        <v>60</v>
      </c>
      <c r="AC53" s="117">
        <f t="shared" ca="1" si="25"/>
        <v>0</v>
      </c>
      <c r="AD53" s="117" cm="1">
        <f t="array" aca="1" ref="AD53" ca="1">AC53-IF(上限=限①,MIN($AC$57-(SUM($AC$46:$AC52)-SUM($AD$46:$AD52)),AC53),0)</f>
        <v>0</v>
      </c>
      <c r="AE53" s="99" cm="1">
        <f t="array" aca="1" ref="AE53" ca="1">MAX(ROUNDDOWN(限②/60,0)-(ROUNDDOWN(上限/60,0)-MAX(ROUNDDOWN(AD53*24*上限,0)-$W53,0)),0)</f>
        <v>0</v>
      </c>
      <c r="AF53" s="99">
        <f t="shared" ca="1" si="26"/>
        <v>60</v>
      </c>
      <c r="AG53" s="117">
        <f t="shared" ca="1" si="27"/>
        <v>0</v>
      </c>
      <c r="AH53" s="117">
        <f ca="1">AG53-MIN($AG$57-(SUM($AG$46:$AG52)-SUM($AH$46:$AH52)),AG53)</f>
        <v>0</v>
      </c>
    </row>
    <row r="54" spans="1:34" s="99" customFormat="1" ht="24" customHeight="1" thickTop="1" thickBot="1" x14ac:dyDescent="0.2">
      <c r="A54" s="112">
        <f t="shared" ca="1" si="28"/>
        <v>6</v>
      </c>
      <c r="B54" s="153"/>
      <c r="C54" s="95" t="s">
        <v>3</v>
      </c>
      <c r="D54" s="167"/>
      <c r="E54" s="155"/>
      <c r="F54" s="90" t="s">
        <v>35</v>
      </c>
      <c r="G54" s="156"/>
      <c r="H54" s="155"/>
      <c r="I54" s="90" t="s">
        <v>35</v>
      </c>
      <c r="J54" s="157"/>
      <c r="K54" s="36" t="str">
        <f>IF(OR($E54="",COUNTIF('保育課設定シート（非表示にする）'!$G$10:$G$24,$E54)),"",'保育課設定シート（非表示にする）'!$A$5)</f>
        <v/>
      </c>
      <c r="L54" s="143" cm="1">
        <f t="array" aca="1" ref="L54" ca="1">IF(OR(COUNTBLANK($E54:$J54)&gt;0,COUNTIF(終了時範囲,終了時)=0,COUNTIF(終了分範囲,終了分)=0),0,IF(AND(開始時&gt;=22,TIME(終了時,終了分,0)&lt;TIME(1,0,0)),1,TIME(終了時,終了分,0))-TIME(開始時,開始分,0))</f>
        <v>0</v>
      </c>
      <c r="M54" s="120">
        <f ca="1">AG54-MIN($AG$19-(SUM($AG$8:$AG53)-SUM($AH$8:$AH53)),AG54)</f>
        <v>0</v>
      </c>
      <c r="N54" s="158"/>
      <c r="O54" s="95" t="s">
        <v>4</v>
      </c>
      <c r="P54" s="159"/>
      <c r="Q54" s="95" t="s">
        <v>4</v>
      </c>
      <c r="R54" s="159"/>
      <c r="S54" s="95" t="s">
        <v>4</v>
      </c>
      <c r="T54" s="159"/>
      <c r="U54" s="95" t="s">
        <v>4</v>
      </c>
      <c r="V54" s="97">
        <f t="shared" si="30"/>
        <v>0</v>
      </c>
      <c r="W54" s="97">
        <f t="shared" si="29"/>
        <v>0</v>
      </c>
      <c r="X54" s="122" cm="1">
        <f t="array" aca="1" ref="X54" ca="1">ROUNDDOWN($M54*24*上限,0)</f>
        <v>0</v>
      </c>
      <c r="Y54" s="122">
        <f t="shared" ca="1" si="23"/>
        <v>0</v>
      </c>
      <c r="Z54" s="117">
        <f ca="1">$L54-MAX(0,ROUNDDOWN(MIN(TIME(0,MINUTE($H$60),0)-SUM($L$46:$L53)+SUM(Z$46:Z53),MAX(0,$L54-($W54/IF($K54="",限①,限②)/24)))*24*60,0)/24/60)</f>
        <v>0</v>
      </c>
      <c r="AA54" s="119" cm="1">
        <f t="array" aca="1" ref="AA54" ca="1">MAX(ROUNDDOWN(限①/60,0)-(ROUNDDOWN(上限/60,0)-MAX(ROUNDDOWN(Z54*24*上限,0)-$W54,0)),0)</f>
        <v>0</v>
      </c>
      <c r="AB54" s="99">
        <f t="shared" ca="1" si="24"/>
        <v>60</v>
      </c>
      <c r="AC54" s="117">
        <f t="shared" ca="1" si="25"/>
        <v>0</v>
      </c>
      <c r="AD54" s="117" cm="1">
        <f t="array" aca="1" ref="AD54" ca="1">AC54-IF(上限=限①,MIN($AC$57-(SUM($AC$46:$AC53)-SUM($AD$46:$AD53)),AC54),0)</f>
        <v>0</v>
      </c>
      <c r="AE54" s="99" cm="1">
        <f t="array" aca="1" ref="AE54" ca="1">MAX(ROUNDDOWN(限②/60,0)-(ROUNDDOWN(上限/60,0)-MAX(ROUNDDOWN(AD54*24*上限,0)-$W54,0)),0)</f>
        <v>0</v>
      </c>
      <c r="AF54" s="99">
        <f t="shared" ca="1" si="26"/>
        <v>60</v>
      </c>
      <c r="AG54" s="117">
        <f t="shared" ca="1" si="27"/>
        <v>0</v>
      </c>
      <c r="AH54" s="117">
        <f ca="1">AG54-MIN($AG$57-(SUM($AG$46:$AG53)-SUM($AH$46:$AH53)),AG54)</f>
        <v>0</v>
      </c>
    </row>
    <row r="55" spans="1:34" s="99" customFormat="1" ht="24" customHeight="1" thickTop="1" thickBot="1" x14ac:dyDescent="0.2">
      <c r="A55" s="100">
        <f t="shared" ca="1" si="28"/>
        <v>6</v>
      </c>
      <c r="B55" s="160"/>
      <c r="C55" s="102" t="s">
        <v>3</v>
      </c>
      <c r="D55" s="169"/>
      <c r="E55" s="162"/>
      <c r="F55" s="104" t="s">
        <v>35</v>
      </c>
      <c r="G55" s="163"/>
      <c r="H55" s="162"/>
      <c r="I55" s="104" t="s">
        <v>35</v>
      </c>
      <c r="J55" s="164"/>
      <c r="K55" s="40" t="str">
        <f>IF(OR($E55="",COUNTIF('保育課設定シート（非表示にする）'!$G$10:$G$24,$E55)),"",'保育課設定シート（非表示にする）'!$A$5)</f>
        <v/>
      </c>
      <c r="L55" s="107" cm="1">
        <f t="array" aca="1" ref="L55" ca="1">IF(OR(COUNTBLANK($E55:$J55)&gt;0,COUNTIF(終了時範囲,終了時)=0,COUNTIF(終了分範囲,終了分)=0),0,IF(AND(開始時&gt;=22,TIME(終了時,終了分,0)&lt;TIME(1,0,0)),1,TIME(終了時,終了分,0))-TIME(開始時,開始分,0))</f>
        <v>0</v>
      </c>
      <c r="M55" s="121">
        <f ca="1">AG55-MIN($AG$19-(SUM($AG$8:$AG54)-SUM($AH$8:$AH54)),AG55)</f>
        <v>0</v>
      </c>
      <c r="N55" s="165"/>
      <c r="O55" s="102" t="s">
        <v>4</v>
      </c>
      <c r="P55" s="170"/>
      <c r="Q55" s="102" t="s">
        <v>4</v>
      </c>
      <c r="R55" s="170"/>
      <c r="S55" s="115" t="s">
        <v>4</v>
      </c>
      <c r="T55" s="170"/>
      <c r="U55" s="102" t="s">
        <v>4</v>
      </c>
      <c r="V55" s="111">
        <f t="shared" si="30"/>
        <v>0</v>
      </c>
      <c r="W55" s="111">
        <f t="shared" si="29"/>
        <v>0</v>
      </c>
      <c r="X55" s="123" cm="1">
        <f t="array" aca="1" ref="X55" ca="1">ROUNDDOWN($M55*24*上限,0)</f>
        <v>0</v>
      </c>
      <c r="Y55" s="123">
        <f t="shared" ca="1" si="23"/>
        <v>0</v>
      </c>
      <c r="Z55" s="117">
        <f ca="1">$L55-MAX(0,ROUNDDOWN(MIN(TIME(0,MINUTE($H$60),0)-SUM($L$46:$L54)+SUM(Z$46:Z54),MAX(0,$L55-($W55/IF($K55="",限①,限②)/24)))*24*60,0)/24/60)</f>
        <v>0</v>
      </c>
      <c r="AA55" s="119" cm="1">
        <f t="array" aca="1" ref="AA55" ca="1">MAX(ROUNDDOWN(限①/60,0)-(ROUNDDOWN(上限/60,0)-MAX(ROUNDDOWN(Z55*24*上限,0)-$W55,0)),0)</f>
        <v>0</v>
      </c>
      <c r="AB55" s="99">
        <f t="shared" ca="1" si="24"/>
        <v>60</v>
      </c>
      <c r="AC55" s="117">
        <f t="shared" ca="1" si="25"/>
        <v>0</v>
      </c>
      <c r="AD55" s="117" cm="1">
        <f t="array" aca="1" ref="AD55" ca="1">AC55-IF(上限=限①,MIN($AC$57-(SUM($AC$46:$AC54)-SUM($AD$46:$AD54)),AC55),0)</f>
        <v>0</v>
      </c>
      <c r="AE55" s="99" cm="1">
        <f t="array" aca="1" ref="AE55" ca="1">MAX(ROUNDDOWN(限②/60,0)-(ROUNDDOWN(上限/60,0)-MAX(ROUNDDOWN(AD55*24*上限,0)-$W55,0)),0)</f>
        <v>0</v>
      </c>
      <c r="AF55" s="99">
        <f t="shared" ca="1" si="26"/>
        <v>60</v>
      </c>
      <c r="AG55" s="117">
        <f t="shared" ca="1" si="27"/>
        <v>0</v>
      </c>
      <c r="AH55" s="117">
        <f ca="1">AG55-MIN($AG$57-(SUM($AG$46:$AG54)-SUM($AH$46:$AH54)),AG55)</f>
        <v>0</v>
      </c>
    </row>
    <row r="56" spans="1:34" s="4" customFormat="1" ht="3.9" customHeight="1" thickTop="1" x14ac:dyDescent="0.15">
      <c r="A56" s="141"/>
      <c r="B56" s="2"/>
      <c r="C56" s="2"/>
      <c r="D56" s="142"/>
      <c r="E56" s="2"/>
      <c r="F56" s="2"/>
      <c r="G56" s="2"/>
      <c r="H56" s="2"/>
      <c r="I56" s="2"/>
      <c r="J56" s="2"/>
      <c r="K56" s="142"/>
      <c r="L56" s="6"/>
      <c r="M56" s="6"/>
      <c r="N56" s="5"/>
      <c r="O56" s="2"/>
      <c r="P56" s="2"/>
      <c r="Q56" s="2"/>
      <c r="R56" s="2"/>
      <c r="S56" s="2"/>
      <c r="T56" s="2"/>
      <c r="U56" s="2"/>
      <c r="V56" s="2"/>
      <c r="W56" s="3"/>
      <c r="Z56" s="118"/>
      <c r="AA56" s="98"/>
    </row>
    <row r="57" spans="1:34" s="4" customFormat="1" ht="15.9" customHeight="1" x14ac:dyDescent="0.45">
      <c r="A57" s="141"/>
      <c r="C57" s="2"/>
      <c r="D57" s="142"/>
      <c r="H57" s="219" t="s">
        <v>20</v>
      </c>
      <c r="I57" s="220"/>
      <c r="J57" s="220"/>
      <c r="K57" s="221"/>
      <c r="M57" s="124" t="s">
        <v>23</v>
      </c>
      <c r="P57" s="146"/>
      <c r="Q57" s="146"/>
      <c r="R57" s="146"/>
      <c r="S57" s="146"/>
      <c r="T57" s="150"/>
      <c r="U57" s="151"/>
      <c r="X57" s="207" t="s">
        <v>24</v>
      </c>
      <c r="Y57" s="207"/>
      <c r="Z57" s="118">
        <f ca="1">SUM(Z46:Z55)-$M60</f>
        <v>0</v>
      </c>
      <c r="AC57" s="118">
        <f t="shared" ref="AC57:AD57" ca="1" si="31">SUM(AC46:AC55)-$M60</f>
        <v>0</v>
      </c>
      <c r="AD57" s="118">
        <f t="shared" ca="1" si="31"/>
        <v>0</v>
      </c>
      <c r="AG57" s="118">
        <f ca="1">SUM(AG46:AG55)-$M60</f>
        <v>0</v>
      </c>
    </row>
    <row r="58" spans="1:34" ht="24" customHeight="1" x14ac:dyDescent="0.15">
      <c r="A58" s="9"/>
      <c r="D58" s="12"/>
      <c r="G58" s="8" t="s">
        <v>22</v>
      </c>
      <c r="H58" s="208">
        <f ca="1">SUMIF($K46:$K55,"",$L46:$L55)</f>
        <v>0</v>
      </c>
      <c r="I58" s="209"/>
      <c r="J58" s="209"/>
      <c r="K58" s="210"/>
      <c r="M58" s="126">
        <f ca="1">SUMIF($K46:$K55,"",$M46:$M55)</f>
        <v>0</v>
      </c>
      <c r="N58" s="147"/>
      <c r="O58" s="147"/>
      <c r="P58" s="145"/>
      <c r="Q58" s="145"/>
      <c r="R58" s="145"/>
      <c r="S58" s="145"/>
      <c r="T58" s="151"/>
      <c r="U58" s="151"/>
      <c r="X58" s="211">
        <f ca="1">SUMIF($K46:$K55,"",$Y46:$Y55)</f>
        <v>0</v>
      </c>
      <c r="Y58" s="211"/>
    </row>
    <row r="59" spans="1:34" ht="24" customHeight="1" thickBot="1" x14ac:dyDescent="0.2">
      <c r="A59" s="9"/>
      <c r="D59" s="12"/>
      <c r="G59" s="8" t="s">
        <v>6</v>
      </c>
      <c r="H59" s="208">
        <f ca="1">SUMIF($K46:$K55,'保育課設定シート（非表示にする）'!$A$5,$L46:$L55)</f>
        <v>0</v>
      </c>
      <c r="I59" s="209"/>
      <c r="J59" s="209"/>
      <c r="K59" s="210"/>
      <c r="L59" s="125"/>
      <c r="M59" s="127">
        <f ca="1">SUMIF($K46:$K55,'保育課設定シート（非表示にする）'!$A$5,$M46:$M55)</f>
        <v>0</v>
      </c>
      <c r="N59" s="147"/>
      <c r="O59" s="147"/>
      <c r="P59" s="145"/>
      <c r="Q59" s="145"/>
      <c r="R59" s="145"/>
      <c r="S59" s="145"/>
      <c r="T59" s="149"/>
      <c r="U59" s="149"/>
      <c r="X59" s="212">
        <f ca="1">SUMIF($K46:$K55,'保育課設定シート（非表示にする）'!$A$5,$Y46:$Y55)</f>
        <v>0</v>
      </c>
      <c r="Y59" s="212"/>
    </row>
    <row r="60" spans="1:34" ht="24" customHeight="1" thickBot="1" x14ac:dyDescent="0.2">
      <c r="A60" s="9"/>
      <c r="D60" s="12"/>
      <c r="G60" s="8" t="s">
        <v>11</v>
      </c>
      <c r="H60" s="208">
        <f ca="1">H58+H59</f>
        <v>0</v>
      </c>
      <c r="I60" s="209"/>
      <c r="J60" s="209"/>
      <c r="K60" s="210"/>
      <c r="L60" s="128" t="s">
        <v>54</v>
      </c>
      <c r="M60" s="14">
        <f ca="1">ROUNDDOWN(H60,0)+TIME(HOUR(H60),0,0)</f>
        <v>0</v>
      </c>
      <c r="N60" s="148"/>
      <c r="O60" s="147"/>
      <c r="P60" s="152"/>
      <c r="Q60" s="152"/>
      <c r="R60" s="152"/>
      <c r="S60" s="152"/>
      <c r="T60" s="152"/>
      <c r="U60" s="2"/>
      <c r="X60" s="213">
        <f t="shared" ref="X60:Y60" ca="1" si="32">X58+X59</f>
        <v>0</v>
      </c>
      <c r="Y60" s="214">
        <f t="shared" si="32"/>
        <v>0</v>
      </c>
    </row>
    <row r="61" spans="1:34" ht="3.9" customHeight="1" x14ac:dyDescent="0.45">
      <c r="A61" s="26"/>
      <c r="B61" s="25"/>
      <c r="C61" s="25"/>
      <c r="D61" s="25"/>
      <c r="E61" s="25"/>
      <c r="F61" s="25"/>
      <c r="G61" s="25"/>
      <c r="H61" s="25"/>
      <c r="I61" s="25"/>
      <c r="J61" s="27"/>
      <c r="K61" s="28"/>
      <c r="L61" s="28"/>
      <c r="M61" s="28"/>
      <c r="N61" s="29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</row>
  </sheetData>
  <sheetProtection algorithmName="SHA-512" hashValue="fkVZ7l4j1HIHnvfDVTPRI4pny2vh1DCwFCUiVzRcPQD2sFBiUhQ1I1+1PO5ed5i4rX8+ozYjZlLewhKEcC9UCQ==" saltValue="CSXiPZNwb5nntWRvC/qKcg==" spinCount="100000" sheet="1" objects="1" scenarios="1"/>
  <mergeCells count="92">
    <mergeCell ref="H60:K60"/>
    <mergeCell ref="X60:Y60"/>
    <mergeCell ref="H57:K57"/>
    <mergeCell ref="X57:Y57"/>
    <mergeCell ref="H58:K58"/>
    <mergeCell ref="X58:Y58"/>
    <mergeCell ref="H59:K59"/>
    <mergeCell ref="X59:Y59"/>
    <mergeCell ref="Y44:Y45"/>
    <mergeCell ref="E45:G45"/>
    <mergeCell ref="H45:J45"/>
    <mergeCell ref="P45:Q45"/>
    <mergeCell ref="R45:S45"/>
    <mergeCell ref="T45:U45"/>
    <mergeCell ref="M44:M45"/>
    <mergeCell ref="N44:O45"/>
    <mergeCell ref="P44:V44"/>
    <mergeCell ref="W44:W45"/>
    <mergeCell ref="X44:X45"/>
    <mergeCell ref="A44:C45"/>
    <mergeCell ref="D44:D45"/>
    <mergeCell ref="E44:J44"/>
    <mergeCell ref="K44:K45"/>
    <mergeCell ref="L44:L45"/>
    <mergeCell ref="A43:C43"/>
    <mergeCell ref="D43:F43"/>
    <mergeCell ref="W43:Y43"/>
    <mergeCell ref="H41:K41"/>
    <mergeCell ref="X41:Y41"/>
    <mergeCell ref="P26:Q26"/>
    <mergeCell ref="R26:S26"/>
    <mergeCell ref="T26:U26"/>
    <mergeCell ref="X39:Y39"/>
    <mergeCell ref="H40:K40"/>
    <mergeCell ref="X40:Y40"/>
    <mergeCell ref="X25:X26"/>
    <mergeCell ref="Y25:Y26"/>
    <mergeCell ref="X38:Y38"/>
    <mergeCell ref="H39:K39"/>
    <mergeCell ref="H38:K38"/>
    <mergeCell ref="M25:M26"/>
    <mergeCell ref="N25:O26"/>
    <mergeCell ref="P25:V25"/>
    <mergeCell ref="W25:W26"/>
    <mergeCell ref="H26:J26"/>
    <mergeCell ref="A25:C26"/>
    <mergeCell ref="D25:D26"/>
    <mergeCell ref="E25:J25"/>
    <mergeCell ref="K25:K26"/>
    <mergeCell ref="L25:L26"/>
    <mergeCell ref="E26:G26"/>
    <mergeCell ref="A24:C24"/>
    <mergeCell ref="D24:F24"/>
    <mergeCell ref="W24:Y24"/>
    <mergeCell ref="W6:W7"/>
    <mergeCell ref="X6:X7"/>
    <mergeCell ref="Y6:Y7"/>
    <mergeCell ref="H19:K19"/>
    <mergeCell ref="X19:Y19"/>
    <mergeCell ref="H20:K20"/>
    <mergeCell ref="X20:Y20"/>
    <mergeCell ref="H21:K21"/>
    <mergeCell ref="X21:Y21"/>
    <mergeCell ref="H22:K22"/>
    <mergeCell ref="X22:Y22"/>
    <mergeCell ref="A5:C5"/>
    <mergeCell ref="D5:F5"/>
    <mergeCell ref="W5:Y5"/>
    <mergeCell ref="A6:C7"/>
    <mergeCell ref="D6:D7"/>
    <mergeCell ref="E6:J6"/>
    <mergeCell ref="K6:K7"/>
    <mergeCell ref="L6:L7"/>
    <mergeCell ref="M6:M7"/>
    <mergeCell ref="E7:G7"/>
    <mergeCell ref="H7:J7"/>
    <mergeCell ref="P7:Q7"/>
    <mergeCell ref="R7:S7"/>
    <mergeCell ref="T7:U7"/>
    <mergeCell ref="N6:O7"/>
    <mergeCell ref="P6:V6"/>
    <mergeCell ref="A1:U1"/>
    <mergeCell ref="V1:Y1"/>
    <mergeCell ref="A2:D2"/>
    <mergeCell ref="E2:K2"/>
    <mergeCell ref="N2:Y4"/>
    <mergeCell ref="A3:D3"/>
    <mergeCell ref="E3:I3"/>
    <mergeCell ref="J3:K3"/>
    <mergeCell ref="A4:D4"/>
    <mergeCell ref="E4:I4"/>
    <mergeCell ref="J4:K4"/>
  </mergeCells>
  <phoneticPr fontId="1"/>
  <conditionalFormatting sqref="B8:B55">
    <cfRule type="expression" dxfId="35" priority="18">
      <formula>AND($C8=$C$8,NOT(AND(B8="",COUNTBLANK($D8:$T8)&lt;10)),NOT(AND(B7="",COUNTBLANK($D7:$T7)&lt;10)))</formula>
    </cfRule>
    <cfRule type="expression" dxfId="34" priority="19">
      <formula>AND($C8=$C$8,NOT(AND(B8="",COUNTBLANK($D8:$T8)&lt;10)),NOT(AND(B9="",COUNTBLANK($D9:$T9)&lt;10)))</formula>
    </cfRule>
    <cfRule type="expression" dxfId="33" priority="20">
      <formula>AND($C8=$C$8,NOT(AND(B8="",COUNTBLANK($D8:$T8)&lt;10)))</formula>
    </cfRule>
  </conditionalFormatting>
  <conditionalFormatting sqref="E8:E55">
    <cfRule type="expression" dxfId="32" priority="23">
      <formula>AND($C8=$C$8,OR(NOT($E8=""),$G8&amp;$H8&amp;$J8&amp;$N8&amp;$P8&amp;$R8&amp;$T8=""))</formula>
    </cfRule>
    <cfRule type="expression" dxfId="31" priority="22">
      <formula>AND($C8=$C$8,OR(NOT($E8=""),$G8&amp;$H8&amp;$J8&amp;$N8&amp;$P8&amp;$R8&amp;$T8=""),OR(NOT($E9=""),$G9&amp;$H9&amp;$J9&amp;$N9&amp;$P9&amp;$R9&amp;$T9=""))</formula>
    </cfRule>
    <cfRule type="expression" dxfId="30" priority="21">
      <formula>AND($C8=$C$8,OR(NOT($E8=""),$G8&amp;$H8&amp;$J8&amp;$N8&amp;$P8&amp;$R8&amp;$T8=""),OR(NOT($E7=""),$G7&amp;$H7&amp;$J7&amp;$N7&amp;$P7&amp;$R7&amp;$T7=""))</formula>
    </cfRule>
  </conditionalFormatting>
  <conditionalFormatting sqref="G8:G55">
    <cfRule type="expression" dxfId="29" priority="26">
      <formula>AND($C8=$C$8,OR(NOT($G8=""),$H8&amp;$J8&amp;$N8&amp;$P8&amp;$R8&amp;$T8=""))</formula>
    </cfRule>
    <cfRule type="expression" dxfId="28" priority="25">
      <formula>AND($C8=$C$8,OR(NOT($G8=""),$H8&amp;$J8&amp;$N8&amp;$P8&amp;$R8&amp;$T8=""),IF($F7=":",OR(NOT($G7=""),$H7&amp;$J7&amp;$N7&amp;$P7&amp;$R7&amp;$T7=""),1))</formula>
    </cfRule>
    <cfRule type="expression" dxfId="27" priority="24">
      <formula>AND($C8=$C$8,OR(NOT($G8=""),$H8&amp;$J8&amp;$N8&amp;$P8&amp;$R8&amp;$T8=""),OR(NOT($G9=""),$H9&amp;$J9&amp;$N9&amp;$P9&amp;$R9&amp;$T9=""))</formula>
    </cfRule>
  </conditionalFormatting>
  <conditionalFormatting sqref="H8:H55">
    <cfRule type="expression" dxfId="22" priority="38">
      <formula>AND($C8=$C$8,NOT(H8=""),COUNTIF(終了時範囲,H8)=0)</formula>
    </cfRule>
  </conditionalFormatting>
  <conditionalFormatting sqref="H20:H21 M20:M21">
    <cfRule type="expression" dxfId="21" priority="39">
      <formula>$H20+$H21&gt;0</formula>
    </cfRule>
  </conditionalFormatting>
  <conditionalFormatting sqref="H39:H40 M39:M40">
    <cfRule type="expression" dxfId="20" priority="5">
      <formula>$H39+$H40&gt;0</formula>
    </cfRule>
  </conditionalFormatting>
  <conditionalFormatting sqref="H58:H59 M58:M59">
    <cfRule type="expression" dxfId="19" priority="1">
      <formula>$H58+$H59&gt;0</formula>
    </cfRule>
  </conditionalFormatting>
  <conditionalFormatting sqref="M8:M55">
    <cfRule type="expression" dxfId="14" priority="14">
      <formula>AND($C8=$C$8,$L8=0)</formula>
    </cfRule>
  </conditionalFormatting>
  <conditionalFormatting sqref="M22">
    <cfRule type="expression" dxfId="13" priority="41">
      <formula>$H22&gt;0</formula>
    </cfRule>
  </conditionalFormatting>
  <conditionalFormatting sqref="M41">
    <cfRule type="expression" dxfId="12" priority="7">
      <formula>$H41&gt;0</formula>
    </cfRule>
  </conditionalFormatting>
  <conditionalFormatting sqref="M60">
    <cfRule type="expression" dxfId="11" priority="3">
      <formula>$H60&gt;0</formula>
    </cfRule>
  </conditionalFormatting>
  <conditionalFormatting sqref="N8:N55">
    <cfRule type="expression" dxfId="10" priority="27">
      <formula>AND($C8=$C$8,OR(NOT($N8=""),$P8&amp;$R8&amp;$T8=""))</formula>
    </cfRule>
    <cfRule type="expression" dxfId="9" priority="28">
      <formula>AND($C8=$C$8,OR(NOT($N8=""),$P8&amp;$R8&amp;$T8=""),OR(NOT($N9=""),$P9&amp;$R9&amp;$T9=""))</formula>
    </cfRule>
    <cfRule type="expression" dxfId="8" priority="29">
      <formula>AND($C8=$C$8,OR(NOT($N8=""),$P8&amp;$R8&amp;$T8=""),IF($F7=":",OR(NOT($N7=""),$P7&amp;$R7&amp;$T7=""),1))</formula>
    </cfRule>
  </conditionalFormatting>
  <conditionalFormatting sqref="V8:W55">
    <cfRule type="expression" dxfId="7" priority="17">
      <formula>$N8=""</formula>
    </cfRule>
  </conditionalFormatting>
  <conditionalFormatting sqref="X8:Y55">
    <cfRule type="expression" dxfId="6" priority="13">
      <formula>AND($C8=$C$10,$L8=0)</formula>
    </cfRule>
  </conditionalFormatting>
  <conditionalFormatting sqref="X20:Y21">
    <cfRule type="expression" dxfId="5" priority="40">
      <formula>COUNTIF($H19:$S21,"&gt;"&amp;0)&gt;0</formula>
    </cfRule>
  </conditionalFormatting>
  <conditionalFormatting sqref="X22:Y22">
    <cfRule type="expression" dxfId="4" priority="42">
      <formula>H22&gt;0</formula>
    </cfRule>
  </conditionalFormatting>
  <conditionalFormatting sqref="X39:Y40">
    <cfRule type="expression" dxfId="3" priority="6">
      <formula>COUNTIF($H38:$S40,"&gt;"&amp;0)&gt;0</formula>
    </cfRule>
  </conditionalFormatting>
  <conditionalFormatting sqref="X41:Y41">
    <cfRule type="expression" dxfId="2" priority="8">
      <formula>H41&gt;0</formula>
    </cfRule>
  </conditionalFormatting>
  <conditionalFormatting sqref="X58:Y59">
    <cfRule type="expression" dxfId="1" priority="2">
      <formula>COUNTIF($H57:$S59,"&gt;"&amp;0)&gt;0</formula>
    </cfRule>
  </conditionalFormatting>
  <conditionalFormatting sqref="X60:Y60">
    <cfRule type="expression" dxfId="0" priority="4">
      <formula>H60&gt;0</formula>
    </cfRule>
  </conditionalFormatting>
  <dataValidations count="4">
    <dataValidation type="list" imeMode="disabled" allowBlank="1" showInputMessage="1" showErrorMessage="1" error="以下についてご確認ください。_x000a_①開始時間より前の時間になっていないか。_x000a_②開始時間が日中で終了時間が夜間、もしくはその逆になっていないか。_x000a_③日付が変わる際の終了時間を「24時」ではなく「0時」と表記しようとしていないか。_x000a_④数値以外を入力していないか。" sqref="H8:H17 H27:H36 H46:H55" xr:uid="{00000000-0002-0000-0500-000000000000}">
      <formula1>終了時範囲</formula1>
    </dataValidation>
    <dataValidation type="list" allowBlank="1" showErrorMessage="1" sqref="J8:J17 J27:J36 J46:J55" xr:uid="{00000000-0002-0000-0500-000001000000}">
      <formula1>終了分範囲</formula1>
    </dataValidation>
    <dataValidation type="whole" imeMode="off" operator="greaterThanOrEqual" allowBlank="1" showInputMessage="1" showErrorMessage="1" sqref="R8:R17 R27:R36 R46:R55" xr:uid="{00000000-0002-0000-0500-000002000000}">
      <formula1>0</formula1>
    </dataValidation>
    <dataValidation type="whole" imeMode="disabled" operator="greaterThanOrEqual" allowBlank="1" showInputMessage="1" showErrorMessage="1" sqref="P8:P17 T8:T17 N8:N17 P27:P36 T27:T36 N27:N36 P46:P55 T46:T55 N46:N55" xr:uid="{00000000-0002-0000-0500-000003000000}">
      <formula1>0</formula1>
    </dataValidation>
  </dataValidations>
  <printOptions horizontalCentered="1" verticalCentered="1"/>
  <pageMargins left="0.23622047244094491" right="0.23622047244094491" top="0.19685039370078741" bottom="0.11811023622047245" header="0.31496062992125984" footer="0.15748031496062992"/>
  <pageSetup paperSize="9" scale="56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7F6EA4C-85B9-4406-8001-681EB218007F}">
            <xm:f>AND(CELL("protect",'内訳表(1期)'!A8)=1,OR(a="",A8=a),$C8=$C$8)</xm:f>
            <x14:dxf>
              <fill>
                <patternFill>
                  <bgColor rgb="FFEBEBEB"/>
                </patternFill>
              </fill>
            </x14:dxf>
          </x14:cfRule>
          <x14:cfRule type="expression" priority="16" id="{F5BDCC86-8FC0-4998-A20E-D6D7011F4747}">
            <xm:f>AND(CELL("protect",'内訳表(1期)'!A8)=0,OR(a="",A8=a))</xm:f>
            <x14:dxf>
              <fill>
                <patternFill>
                  <bgColor rgb="FFFF9BFF"/>
                </patternFill>
              </fill>
            </x14:dxf>
          </x14:cfRule>
          <xm:sqref>A8:Y55</xm:sqref>
        </x14:conditionalFormatting>
        <x14:conditionalFormatting xmlns:xm="http://schemas.microsoft.com/office/excel/2006/main">
          <x14:cfRule type="expression" priority="36" id="{09D3CE25-5ED5-4A05-961E-E3FAFE4E64BD}">
            <xm:f>AND($C8=$C$8,OR(NOT($G8=""),$H8&amp;$J8&amp;$N8&amp;$P8&amp;$R8&amp;$T8=""),OR(AND(NOT($H8=""),COUNTIF(OFFSET('保育課設定シート（非表示にする）'!$G$2,MATCH($E8,'保育課設定シート（非表示にする）'!$G$3:$G$27,0),0,IF(OR($E8="",COUNTIF('保育課設定シート（非表示にする）'!$G$10:$G$24,$E8)),24,IF($E8&gt;=22,26,9))-MATCH($E8,'保育課設定シート（非表示にする）'!$G$3:$G$27,0)),$H8)&gt;0),$J8&amp;$N8&amp;$P8&amp;$R8&amp;$T8=""))</xm:f>
            <x14:dxf>
              <border>
                <right style="thin">
                  <color auto="1"/>
                </right>
                <vertical/>
                <horizontal/>
              </border>
            </x14:dxf>
          </x14:cfRule>
          <xm:sqref>G8:G55</xm:sqref>
        </x14:conditionalFormatting>
        <x14:conditionalFormatting xmlns:xm="http://schemas.microsoft.com/office/excel/2006/main">
          <x14:cfRule type="expression" priority="37" id="{E92AD0B7-49E3-4699-9260-CB42F136B662}">
            <xm:f>AND($C8=$C$8,OR(AND(NOT($H8=""),COUNTIF(OFFSET('保育課設定シート（非表示にする）'!$G$2,MATCH($E8,'保育課設定シート（非表示にする）'!$G$3:$G$27,0),0,IF(OR($E8="",COUNTIF('保育課設定シート（非表示にする）'!$G$10:$G$24,$E8)),24,IF($E8&gt;=22,26,9))-MATCH($E8,'保育課設定シート（非表示にする）'!$G$3:$G$27,0)),$H8)&gt;0),$J8&amp;$N8&amp;$P8&amp;$R8&amp;$T8=""),IF($F7=":",OR(AND(NOT($H7=""),COUNTIF(OFFSET('保育課設定シート（非表示にする）'!$G$2,MATCH(OFFSET($E8,-1,0),'保育課設定シート（非表示にする）'!$G$3:$G$27,0),0,IF(OR(OFFSET($E8,-1,0)="",COUNTIF('保育課設定シート（非表示にする）'!$G$10:$G$24,OFFSET($E8,-1,0))),24,IF(OFFSET($E8,-1,0)&gt;=22,26,9))-MATCH(OFFSET($E8,-1,0),'保育課設定シート（非表示にする）'!$G$3:$G$27,0)),$H7)&gt;0),$J7&amp;$N7&amp;$P7&amp;$R7&amp;$T7=""),1))</xm:f>
            <x14:dxf>
              <border>
                <top style="thin">
                  <color auto="1"/>
                </top>
                <vertical/>
                <horizontal/>
              </border>
            </x14:dxf>
          </x14:cfRule>
          <x14:cfRule type="expression" priority="31" id="{762E933D-7233-465C-8A40-2639C0A09C9F}">
            <xm:f>AND($C8=$C$8,OR(AND(NOT($H8=""),COUNTIF(OFFSET('保育課設定シート（非表示にする）'!$G$2,MATCH($E8,'保育課設定シート（非表示にする）'!$G$3:$G$27,0),0,IF(OR($E8="",COUNTIF('保育課設定シート（非表示にする）'!$G$10:$G$24,$E8)),24,IF($E8&gt;=22,26,9))-MATCH($E8,'保育課設定シート（非表示にする）'!$G$3:$G$27,0)),$H8)&gt;0),$J8&amp;$N8&amp;$P8&amp;$R8&amp;$T8=""))</xm:f>
            <x14:dxf>
              <border>
                <right/>
                <vertical/>
                <horizontal/>
              </border>
            </x14:dxf>
          </x14:cfRule>
          <x14:cfRule type="expression" priority="30" id="{944C9832-E632-486C-839D-84875E47EC60}">
            <xm:f>AND($C8=$C$8,OR(AND(NOT($H8=""),COUNTIF(OFFSET('保育課設定シート（非表示にする）'!$G$2,MATCH($E8,'保育課設定シート（非表示にする）'!$G$3:$G$27,0),0,IF(OR($E8="",COUNTIF('保育課設定シート（非表示にする）'!$G$10:$G$24,$E8)),24,IF($E8&gt;=22,26,9))-MATCH($E8,'保育課設定シート（非表示にする）'!$G$3:$G$27,0)),$H8)&gt;0),$J8&amp;$N8&amp;$P8&amp;$R8&amp;$T8=""),OR(AND(NOT($H9=""),COUNTIF(OFFSET('保育課設定シート（非表示にする）'!$G$2,MATCH(OFFSET($E8,1,0),'保育課設定シート（非表示にする）'!$G$3:$G$27,0),0,IF(OR(OFFSET($E8,1,0)="",COUNTIF('保育課設定シート（非表示にする）'!$G$10:$G$24,OFFSET($E8,1,0))),24,IF(OFFSET($E8,1,0)&gt;=22,26,9))-MATCH(OFFSET($E8,1,0),'保育課設定シート（非表示にする）'!$G$3:$G$27,0)),$H9)&gt;0),$J9&amp;$N9&amp;$P9&amp;$R9&amp;$T9=""))</xm:f>
            <x14:dxf>
              <border>
                <bottom style="thin">
                  <color auto="1"/>
                </bottom>
                <vertical/>
                <horizontal/>
              </border>
            </x14:dxf>
          </x14:cfRule>
          <xm:sqref>H8:H55</xm:sqref>
        </x14:conditionalFormatting>
        <x14:conditionalFormatting xmlns:xm="http://schemas.microsoft.com/office/excel/2006/main">
          <x14:cfRule type="expression" priority="33" id="{4E5CDD54-21E4-44A3-8A69-F6C872250891}">
            <xm:f>AND($C8=$C$8,OR(NOT(OR($J8="",COUNTIF(OFFSET('保育課設定シート（非表示にする）'!$G$3,IF($E8&lt;$H8,0,$G8+1),0,IF(OR(AND($E8&lt;7,$H8=7),AND($E8&lt;22,$H8=22),$H8=24),1,60-IF($E8&lt;$H8,0,$G8+1))),$J8)=0)),$N8&amp;$P8&amp;$R8&amp;$T8=""))</xm:f>
            <x14:dxf>
              <border>
                <left/>
                <right style="thin">
                  <color auto="1"/>
                </right>
                <vertical/>
                <horizontal/>
              </border>
            </x14:dxf>
          </x14:cfRule>
          <x14:cfRule type="expression" priority="32" id="{B7ED3DA3-EDE6-4D38-B43D-7C510457A578}">
            <xm:f>AND($C8=$C$8,OR(NOT(OR($J8="",COUNTIF(OFFSET('保育課設定シート（非表示にする）'!$G$3,IF($E8&lt;$H8,0,$G8+1),0,IF(OR(AND($E8&lt;7,$H8=7),AND($E8&lt;22,$H8=22),$H8=24),1,60-IF($E8&lt;$H8,0,$G8+1))),$J8)=0)),$N8&amp;$P8&amp;$R8&amp;$T8=""),IF($F7=":",OR(NOT(OR($J7="",COUNTIF(OFFSET('保育課設定シート（非表示にする）'!$G$3,IF($E7&lt;$H7,0,$G7+1),0,IF(OR(AND($E7&lt;7,$H7=7),AND($E7&lt;22,$H7=22),$H7=24),1,60-IF($E7&lt;$H7,0,$G7+1))),$J7)=0)),$N7&amp;$P7&amp;$R7&amp;$T7=""),1))</xm:f>
            <x14:dxf>
              <border>
                <top style="thin">
                  <color auto="1"/>
                </top>
                <vertical/>
                <horizontal/>
              </border>
            </x14:dxf>
          </x14:cfRule>
          <x14:cfRule type="expression" priority="34" id="{A876CC8A-9E80-4286-826D-1BE6CAA5017F}">
            <xm:f>AND($C8=$C$8,COUNTIF(OFFSET('保育課設定シート（非表示にする）'!$G$3,IF($E8&lt;$H8,0,$G8+1),0,IF(OR(AND($E8&lt;7,$H8=7),AND($E8&lt;22,$H8=22),$H8=24),1,60-IF($E8&lt;$H8,0,$G8+1))),J8)=0,NOT(J8=""))</xm:f>
            <x14:dxf>
              <font>
                <strike/>
              </font>
              <numFmt numFmtId="177" formatCode="00"/>
            </x14:dxf>
          </x14:cfRule>
          <x14:cfRule type="expression" priority="35" id="{4AB6E265-E1AC-4375-B475-301AC3799A59}">
            <xm:f>AND($C8=$C$8,OR(NOT(OR($J8="",COUNTIF(OFFSET('保育課設定シート（非表示にする）'!$G$3,IF($E8&lt;$H8,0,$G8+1),0,IF(OR(AND($E8&lt;7,$H8=7),AND($E8&lt;22,$H8=22),$H8=24),1,60-IF($E8&lt;$H8,0,$G8+1))),$J8)=0)),$N8&amp;$P8&amp;$R8&amp;$T8=""),OR(NOT(OR($J9="",COUNTIF(OFFSET('保育課設定シート（非表示にする）'!$G$3,IF($E9&lt;$H9,0,$G9+1),0,IF(OR(AND($E9&lt;7,$H9=7),AND($E9&lt;22,$H9=22),$H9=24),1,60-IF($E9&lt;$H9,0,$G9+1))),$J9)=0)),$N9&amp;$P9&amp;$R9&amp;$T9=""))</xm:f>
            <x14:dxf>
              <border>
                <bottom style="thin">
                  <color auto="1"/>
                </bottom>
                <vertical/>
                <horizontal/>
              </border>
            </x14:dxf>
          </x14:cfRule>
          <xm:sqref>J8:J55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error="「共同保育」の場合は、「〇」を選択してください" xr:uid="{00000000-0002-0000-0500-000004000000}">
          <x14:formula1>
            <xm:f>'保育課設定シート（非表示にする）'!$A$5</xm:f>
          </x14:formula1>
          <xm:sqref>D8:D17 D27:D36 D46:D55</xm:sqref>
        </x14:dataValidation>
        <x14:dataValidation type="list" imeMode="disabled" allowBlank="1" showInputMessage="1" showErrorMessage="1" error="0～23の間の整数を入力してください。" xr:uid="{00000000-0002-0000-0500-000007000000}">
          <x14:formula1>
            <xm:f>'保育課設定シート（非表示にする）'!$G$3:$G$26</xm:f>
          </x14:formula1>
          <xm:sqref>E8:E17 E27:E36 E46:E55</xm:sqref>
        </x14:dataValidation>
        <x14:dataValidation type="list" imeMode="disabled" allowBlank="1" showInputMessage="1" showErrorMessage="1" error="0～59の間の整数を入力してください。" xr:uid="{00000000-0002-0000-0500-000008000000}">
          <x14:formula1>
            <xm:f>'保育課設定シート（非表示にする）'!$G$3:$G$62</xm:f>
          </x14:formula1>
          <xm:sqref>G8:G17 G27:G36 G46:G55</xm:sqref>
        </x14:dataValidation>
        <x14:dataValidation type="whole" imeMode="disabled" operator="equal" allowBlank="1" showInputMessage="1" showErrorMessage="1" xr:uid="{00000000-0002-0000-0500-000005000000}">
          <x14:formula1>
            <xm:f>DAY(DATE(YEAR(年度まとめ!$F$2),MOD($A8+8,12)+4,$B8))</xm:f>
          </x14:formula1>
          <xm:sqref>B8:B17 B46:B55 B27:B36</xm:sqref>
        </x14:dataValidation>
        <x14:dataValidation type="list" imeMode="disabled" operator="equal" allowBlank="1" showInputMessage="1" showErrorMessage="1" xr:uid="{00000000-0002-0000-0500-000006000000}">
          <x14:formula1>
            <xm:f>OFFSET('保育課設定シート（非表示にする）'!$G$4,0,0,DATE(YEAR(年度まとめ!$F$2),$A8+1,1)-DATE(YEAR(年度まとめ!$F$2),$A8,1))</xm:f>
          </x14:formula1>
          <xm:sqref>B8:B17 B46:B55 B27:B36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I62"/>
  <sheetViews>
    <sheetView workbookViewId="0">
      <selection activeCell="C17" sqref="C17"/>
    </sheetView>
  </sheetViews>
  <sheetFormatPr defaultColWidth="9" defaultRowHeight="12.6" x14ac:dyDescent="0.45"/>
  <cols>
    <col min="1" max="1" width="24.59765625" style="48" customWidth="1"/>
    <col min="2" max="2" width="4.59765625" style="48" customWidth="1"/>
    <col min="3" max="3" width="10.59765625" style="48" customWidth="1"/>
    <col min="4" max="4" width="16.59765625" style="48" customWidth="1"/>
    <col min="5" max="5" width="10.59765625" style="48" customWidth="1"/>
    <col min="6" max="6" width="2.59765625" style="48" customWidth="1"/>
    <col min="7" max="7" width="4.59765625" style="48" customWidth="1"/>
    <col min="8" max="8" width="2.59765625" style="48" customWidth="1"/>
    <col min="9" max="9" width="10.59765625" style="48" customWidth="1"/>
    <col min="10" max="10" width="16" style="48" customWidth="1"/>
    <col min="11" max="16384" width="9" style="48"/>
  </cols>
  <sheetData>
    <row r="1" spans="1:9" ht="13.2" thickBot="1" x14ac:dyDescent="0.5">
      <c r="A1" s="61" t="s">
        <v>49</v>
      </c>
    </row>
    <row r="2" spans="1:9" ht="25.8" thickBot="1" x14ac:dyDescent="0.5">
      <c r="A2" s="83">
        <v>46113</v>
      </c>
      <c r="B2" s="47"/>
      <c r="C2" s="252" t="s">
        <v>13</v>
      </c>
      <c r="D2" s="253"/>
      <c r="E2" s="254"/>
      <c r="G2" s="49" t="s">
        <v>43</v>
      </c>
      <c r="I2" s="46" t="s">
        <v>45</v>
      </c>
    </row>
    <row r="3" spans="1:9" ht="13.2" thickBot="1" x14ac:dyDescent="0.5">
      <c r="B3" s="51"/>
      <c r="C3" s="52" t="s">
        <v>22</v>
      </c>
      <c r="D3" s="57" t="s">
        <v>46</v>
      </c>
      <c r="E3" s="53">
        <v>2500</v>
      </c>
      <c r="G3" s="54">
        <v>0</v>
      </c>
      <c r="I3" s="84">
        <f ca="1">DATE(YEAR(TODAY())+ROW()-ROW($I$2)-1,4,1)</f>
        <v>46113</v>
      </c>
    </row>
    <row r="4" spans="1:9" ht="13.2" thickBot="1" x14ac:dyDescent="0.5">
      <c r="A4" s="46" t="s">
        <v>51</v>
      </c>
      <c r="C4" s="250" t="s">
        <v>6</v>
      </c>
      <c r="D4" s="58" t="s">
        <v>47</v>
      </c>
      <c r="E4" s="255">
        <v>3500</v>
      </c>
      <c r="F4" s="55"/>
      <c r="G4" s="54">
        <v>1</v>
      </c>
      <c r="I4" s="84">
        <f t="shared" ref="I4:I12" ca="1" si="0">DATE(YEAR(TODAY())+ROW()-ROW($I$2)-1,4,1)</f>
        <v>46478</v>
      </c>
    </row>
    <row r="5" spans="1:9" ht="13.2" thickBot="1" x14ac:dyDescent="0.5">
      <c r="A5" s="60" t="s">
        <v>12</v>
      </c>
      <c r="C5" s="251"/>
      <c r="D5" s="59" t="s">
        <v>48</v>
      </c>
      <c r="E5" s="256"/>
      <c r="F5" s="55"/>
      <c r="G5" s="54">
        <v>2</v>
      </c>
      <c r="I5" s="84">
        <f t="shared" ca="1" si="0"/>
        <v>46844</v>
      </c>
    </row>
    <row r="6" spans="1:9" ht="13.2" thickBot="1" x14ac:dyDescent="0.5">
      <c r="G6" s="54">
        <v>3</v>
      </c>
      <c r="I6" s="84">
        <f t="shared" ca="1" si="0"/>
        <v>47209</v>
      </c>
    </row>
    <row r="7" spans="1:9" ht="13.2" thickBot="1" x14ac:dyDescent="0.5">
      <c r="A7" s="252" t="s">
        <v>50</v>
      </c>
      <c r="B7" s="253"/>
      <c r="C7" s="253"/>
      <c r="D7" s="253"/>
      <c r="E7" s="254"/>
      <c r="G7" s="54">
        <v>4</v>
      </c>
      <c r="I7" s="84">
        <f t="shared" ca="1" si="0"/>
        <v>47574</v>
      </c>
    </row>
    <row r="8" spans="1:9" ht="13.2" thickBot="1" x14ac:dyDescent="0.5">
      <c r="A8" s="257" t="s">
        <v>44</v>
      </c>
      <c r="B8" s="258"/>
      <c r="C8" s="258"/>
      <c r="D8" s="258"/>
      <c r="E8" s="259"/>
      <c r="G8" s="54">
        <v>5</v>
      </c>
      <c r="I8" s="84">
        <f t="shared" ca="1" si="0"/>
        <v>47939</v>
      </c>
    </row>
    <row r="9" spans="1:9" ht="13.2" thickBot="1" x14ac:dyDescent="0.5">
      <c r="A9" s="260"/>
      <c r="B9" s="258"/>
      <c r="C9" s="258"/>
      <c r="D9" s="258"/>
      <c r="E9" s="259"/>
      <c r="G9" s="54">
        <v>6</v>
      </c>
      <c r="I9" s="84">
        <f t="shared" ca="1" si="0"/>
        <v>48305</v>
      </c>
    </row>
    <row r="10" spans="1:9" ht="13.2" thickBot="1" x14ac:dyDescent="0.5">
      <c r="A10" s="260"/>
      <c r="B10" s="258"/>
      <c r="C10" s="258"/>
      <c r="D10" s="258"/>
      <c r="E10" s="259"/>
      <c r="G10" s="54">
        <v>7</v>
      </c>
      <c r="I10" s="84">
        <f t="shared" ca="1" si="0"/>
        <v>48670</v>
      </c>
    </row>
    <row r="11" spans="1:9" ht="13.2" thickBot="1" x14ac:dyDescent="0.5">
      <c r="A11" s="260"/>
      <c r="B11" s="258"/>
      <c r="C11" s="258"/>
      <c r="D11" s="258"/>
      <c r="E11" s="259"/>
      <c r="G11" s="54">
        <v>8</v>
      </c>
      <c r="I11" s="84">
        <f t="shared" ca="1" si="0"/>
        <v>49035</v>
      </c>
    </row>
    <row r="12" spans="1:9" ht="13.2" thickBot="1" x14ac:dyDescent="0.5">
      <c r="A12" s="260"/>
      <c r="B12" s="258"/>
      <c r="C12" s="258"/>
      <c r="D12" s="258"/>
      <c r="E12" s="259"/>
      <c r="G12" s="54">
        <v>9</v>
      </c>
      <c r="I12" s="85">
        <f t="shared" ca="1" si="0"/>
        <v>49400</v>
      </c>
    </row>
    <row r="13" spans="1:9" ht="13.2" thickBot="1" x14ac:dyDescent="0.5">
      <c r="A13" s="260"/>
      <c r="B13" s="258"/>
      <c r="C13" s="258"/>
      <c r="D13" s="258"/>
      <c r="E13" s="259"/>
      <c r="G13" s="54">
        <v>10</v>
      </c>
      <c r="H13" s="56"/>
    </row>
    <row r="14" spans="1:9" ht="13.2" thickBot="1" x14ac:dyDescent="0.5">
      <c r="A14" s="260"/>
      <c r="B14" s="258"/>
      <c r="C14" s="258"/>
      <c r="D14" s="258"/>
      <c r="E14" s="259"/>
      <c r="G14" s="54">
        <v>11</v>
      </c>
    </row>
    <row r="15" spans="1:9" x14ac:dyDescent="0.45">
      <c r="G15" s="54">
        <v>12</v>
      </c>
    </row>
    <row r="16" spans="1:9" x14ac:dyDescent="0.45">
      <c r="G16" s="54">
        <v>13</v>
      </c>
    </row>
    <row r="17" spans="7:7" x14ac:dyDescent="0.45">
      <c r="G17" s="54">
        <v>14</v>
      </c>
    </row>
    <row r="18" spans="7:7" x14ac:dyDescent="0.45">
      <c r="G18" s="54">
        <v>15</v>
      </c>
    </row>
    <row r="19" spans="7:7" x14ac:dyDescent="0.45">
      <c r="G19" s="54">
        <v>16</v>
      </c>
    </row>
    <row r="20" spans="7:7" x14ac:dyDescent="0.45">
      <c r="G20" s="54">
        <v>17</v>
      </c>
    </row>
    <row r="21" spans="7:7" x14ac:dyDescent="0.45">
      <c r="G21" s="54">
        <v>18</v>
      </c>
    </row>
    <row r="22" spans="7:7" x14ac:dyDescent="0.45">
      <c r="G22" s="54">
        <v>19</v>
      </c>
    </row>
    <row r="23" spans="7:7" x14ac:dyDescent="0.45">
      <c r="G23" s="54">
        <v>20</v>
      </c>
    </row>
    <row r="24" spans="7:7" x14ac:dyDescent="0.45">
      <c r="G24" s="54">
        <v>21</v>
      </c>
    </row>
    <row r="25" spans="7:7" x14ac:dyDescent="0.45">
      <c r="G25" s="54">
        <v>22</v>
      </c>
    </row>
    <row r="26" spans="7:7" x14ac:dyDescent="0.45">
      <c r="G26" s="54">
        <v>23</v>
      </c>
    </row>
    <row r="27" spans="7:7" x14ac:dyDescent="0.45">
      <c r="G27" s="54">
        <v>24</v>
      </c>
    </row>
    <row r="28" spans="7:7" x14ac:dyDescent="0.45">
      <c r="G28" s="54">
        <v>25</v>
      </c>
    </row>
    <row r="29" spans="7:7" x14ac:dyDescent="0.45">
      <c r="G29" s="54">
        <v>26</v>
      </c>
    </row>
    <row r="30" spans="7:7" x14ac:dyDescent="0.45">
      <c r="G30" s="54">
        <v>27</v>
      </c>
    </row>
    <row r="31" spans="7:7" x14ac:dyDescent="0.45">
      <c r="G31" s="54">
        <v>28</v>
      </c>
    </row>
    <row r="32" spans="7:7" x14ac:dyDescent="0.45">
      <c r="G32" s="54">
        <v>29</v>
      </c>
    </row>
    <row r="33" spans="7:7" x14ac:dyDescent="0.45">
      <c r="G33" s="54">
        <v>30</v>
      </c>
    </row>
    <row r="34" spans="7:7" x14ac:dyDescent="0.45">
      <c r="G34" s="54">
        <v>31</v>
      </c>
    </row>
    <row r="35" spans="7:7" x14ac:dyDescent="0.45">
      <c r="G35" s="54">
        <v>32</v>
      </c>
    </row>
    <row r="36" spans="7:7" x14ac:dyDescent="0.45">
      <c r="G36" s="54">
        <v>33</v>
      </c>
    </row>
    <row r="37" spans="7:7" x14ac:dyDescent="0.45">
      <c r="G37" s="54">
        <v>34</v>
      </c>
    </row>
    <row r="38" spans="7:7" x14ac:dyDescent="0.45">
      <c r="G38" s="54">
        <v>35</v>
      </c>
    </row>
    <row r="39" spans="7:7" x14ac:dyDescent="0.45">
      <c r="G39" s="54">
        <v>36</v>
      </c>
    </row>
    <row r="40" spans="7:7" x14ac:dyDescent="0.45">
      <c r="G40" s="54">
        <v>37</v>
      </c>
    </row>
    <row r="41" spans="7:7" x14ac:dyDescent="0.45">
      <c r="G41" s="54">
        <v>38</v>
      </c>
    </row>
    <row r="42" spans="7:7" x14ac:dyDescent="0.45">
      <c r="G42" s="54">
        <v>39</v>
      </c>
    </row>
    <row r="43" spans="7:7" x14ac:dyDescent="0.45">
      <c r="G43" s="54">
        <v>40</v>
      </c>
    </row>
    <row r="44" spans="7:7" x14ac:dyDescent="0.45">
      <c r="G44" s="54">
        <v>41</v>
      </c>
    </row>
    <row r="45" spans="7:7" x14ac:dyDescent="0.45">
      <c r="G45" s="54">
        <v>42</v>
      </c>
    </row>
    <row r="46" spans="7:7" x14ac:dyDescent="0.45">
      <c r="G46" s="54">
        <v>43</v>
      </c>
    </row>
    <row r="47" spans="7:7" x14ac:dyDescent="0.45">
      <c r="G47" s="54">
        <v>44</v>
      </c>
    </row>
    <row r="48" spans="7:7" x14ac:dyDescent="0.45">
      <c r="G48" s="54">
        <v>45</v>
      </c>
    </row>
    <row r="49" spans="7:7" x14ac:dyDescent="0.45">
      <c r="G49" s="54">
        <v>46</v>
      </c>
    </row>
    <row r="50" spans="7:7" x14ac:dyDescent="0.45">
      <c r="G50" s="54">
        <v>47</v>
      </c>
    </row>
    <row r="51" spans="7:7" x14ac:dyDescent="0.45">
      <c r="G51" s="54">
        <v>48</v>
      </c>
    </row>
    <row r="52" spans="7:7" x14ac:dyDescent="0.45">
      <c r="G52" s="54">
        <v>49</v>
      </c>
    </row>
    <row r="53" spans="7:7" x14ac:dyDescent="0.45">
      <c r="G53" s="54">
        <v>50</v>
      </c>
    </row>
    <row r="54" spans="7:7" x14ac:dyDescent="0.45">
      <c r="G54" s="54">
        <v>51</v>
      </c>
    </row>
    <row r="55" spans="7:7" x14ac:dyDescent="0.45">
      <c r="G55" s="54">
        <v>52</v>
      </c>
    </row>
    <row r="56" spans="7:7" x14ac:dyDescent="0.45">
      <c r="G56" s="54">
        <v>53</v>
      </c>
    </row>
    <row r="57" spans="7:7" x14ac:dyDescent="0.45">
      <c r="G57" s="54">
        <v>54</v>
      </c>
    </row>
    <row r="58" spans="7:7" x14ac:dyDescent="0.45">
      <c r="G58" s="54">
        <v>55</v>
      </c>
    </row>
    <row r="59" spans="7:7" x14ac:dyDescent="0.45">
      <c r="G59" s="54">
        <v>56</v>
      </c>
    </row>
    <row r="60" spans="7:7" x14ac:dyDescent="0.45">
      <c r="G60" s="54">
        <v>57</v>
      </c>
    </row>
    <row r="61" spans="7:7" x14ac:dyDescent="0.45">
      <c r="G61" s="54">
        <v>58</v>
      </c>
    </row>
    <row r="62" spans="7:7" ht="13.2" thickBot="1" x14ac:dyDescent="0.5">
      <c r="G62" s="50">
        <v>59</v>
      </c>
    </row>
  </sheetData>
  <mergeCells count="5">
    <mergeCell ref="C4:C5"/>
    <mergeCell ref="C2:E2"/>
    <mergeCell ref="E4:E5"/>
    <mergeCell ref="A8:E14"/>
    <mergeCell ref="A7:E7"/>
  </mergeCells>
  <phoneticPr fontId="1"/>
  <dataValidations count="1">
    <dataValidation type="list" allowBlank="1" showInputMessage="1" showErrorMessage="1" sqref="A2" xr:uid="{00000000-0002-0000-0600-000000000000}">
      <formula1>$I$3:$I$12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年度まとめ</vt:lpstr>
      <vt:lpstr>内訳表(1期)</vt:lpstr>
      <vt:lpstr>内訳表(2期)</vt:lpstr>
      <vt:lpstr>内訳表(3期)</vt:lpstr>
      <vt:lpstr>内訳表(4期)</vt:lpstr>
      <vt:lpstr>記入例</vt:lpstr>
      <vt:lpstr>保育課設定シート（非表示にする）</vt:lpstr>
      <vt:lpstr>記入例!Print_Area</vt:lpstr>
      <vt:lpstr>'内訳表(1期)'!Print_Area</vt:lpstr>
      <vt:lpstr>'内訳表(2期)'!Print_Area</vt:lpstr>
      <vt:lpstr>'内訳表(3期)'!Print_Area</vt:lpstr>
      <vt:lpstr>'内訳表(4期)'!Print_Area</vt:lpstr>
      <vt:lpstr>限①</vt:lpstr>
      <vt:lpstr>限②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長沢 雅美</dc:creator>
  <cp:lastModifiedBy>上條 千絵</cp:lastModifiedBy>
  <cp:lastPrinted>2025-07-11T02:49:14Z</cp:lastPrinted>
  <dcterms:created xsi:type="dcterms:W3CDTF">2021-06-14T07:19:48Z</dcterms:created>
  <dcterms:modified xsi:type="dcterms:W3CDTF">2026-06-01T05:00:02Z</dcterms:modified>
</cp:coreProperties>
</file>